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codeName="ThisWorkbook" defaultThemeVersion="124226"/>
  <mc:AlternateContent xmlns:mc="http://schemas.openxmlformats.org/markup-compatibility/2006">
    <mc:Choice Requires="x15">
      <x15ac:absPath xmlns:x15ac="http://schemas.microsoft.com/office/spreadsheetml/2010/11/ac" url="/Users/sandramilenamunosavila/Downloads/"/>
    </mc:Choice>
  </mc:AlternateContent>
  <xr:revisionPtr revIDLastSave="0" documentId="13_ncr:1_{4DC868CA-72EB-CD4F-B153-812B93C3F157}" xr6:coauthVersionLast="45" xr6:coauthVersionMax="46" xr10:uidLastSave="{00000000-0000-0000-0000-000000000000}"/>
  <bookViews>
    <workbookView xWindow="0" yWindow="460" windowWidth="24240" windowHeight="13140" tabRatio="770" activeTab="5" xr2:uid="{00000000-000D-0000-FFFF-FFFF00000000}"/>
  </bookViews>
  <sheets>
    <sheet name="Menú" sheetId="1" r:id="rId1"/>
    <sheet name="Datos" sheetId="15" r:id="rId2"/>
    <sheet name="Eje de Corrupción" sheetId="28" r:id="rId3"/>
    <sheet name="SGC" sheetId="20" r:id="rId4"/>
    <sheet name="Datos SGC" sheetId="26" r:id="rId5"/>
    <sheet name="SGA" sheetId="18" r:id="rId6"/>
    <sheet name="Datos SGA" sheetId="30" r:id="rId7"/>
    <sheet name="SGSST" sheetId="19" r:id="rId8"/>
    <sheet name="SGSI" sheetId="21" r:id="rId9"/>
    <sheet name="Clasificación del Riesgo" sheetId="14" r:id="rId10"/>
    <sheet name="Calificación del Control" sheetId="24" r:id="rId11"/>
    <sheet name="Zona de Riesgo" sheetId="25" r:id="rId12"/>
    <sheet name="Hoja2" sheetId="27" r:id="rId13"/>
  </sheets>
  <externalReferences>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'Eje de Corrupción'!$C$11:$K$50</definedName>
    <definedName name="_xlnm._FilterDatabase" localSheetId="5" hidden="1">SGA!$C$6:$K$10</definedName>
    <definedName name="_xlnm._FilterDatabase" localSheetId="3" hidden="1">SGC!$C$11:$L$50</definedName>
    <definedName name="_xlnm._FilterDatabase" localSheetId="8" hidden="1">SGSI!$B$6:$M$11</definedName>
    <definedName name="_xlnm._FilterDatabase" localSheetId="7" hidden="1">SGSST!$B$6:$J$11</definedName>
    <definedName name="Antrópico">'Datos SGA'!$B$31:$B$36</definedName>
    <definedName name="Biológico" localSheetId="6">'Datos SGA'!#REF!</definedName>
    <definedName name="Biológico">Datos!$D$137:$D$144</definedName>
    <definedName name="Biomecánicos" localSheetId="6">'Datos SGA'!#REF!</definedName>
    <definedName name="Biomecánicos">Datos!$H$137:$H$143</definedName>
    <definedName name="CINCO">'Datos SGC'!$C$38:$D$39</definedName>
    <definedName name="Condiciones_de_Seguridad" localSheetId="6">'Datos SGA'!#REF!</definedName>
    <definedName name="Condiciones_de_Seguridad">Datos!$I$137:$I$157</definedName>
    <definedName name="CUATRO">'Datos SGC'!$C$35:$D$37</definedName>
    <definedName name="DISEÑOCONTROL">'Datos SGC'!$C$29:$D$44</definedName>
    <definedName name="DOS">'Datos SGC'!$C$31:$D$32</definedName>
    <definedName name="Factores_Humanos" localSheetId="6">'Datos SGA'!#REF!</definedName>
    <definedName name="Factores_Humanos">Datos!$K$137:$K$149</definedName>
    <definedName name="Fenómenos_Naturales" localSheetId="6">'Datos SGA'!#REF!</definedName>
    <definedName name="Fenómenos_Naturales">Datos!$J$137:$J$142</definedName>
    <definedName name="Físico" localSheetId="6">'Datos SGA'!#REF!</definedName>
    <definedName name="Físico">Datos!$E$137:$E$154</definedName>
    <definedName name="IMPACTO">'Datos SGC'!$J$3:$N$3</definedName>
    <definedName name="MAPACALOR">'Datos SGC'!$I$3:$N$8</definedName>
    <definedName name="MCALOR">'Datos SGC'!$J$4:$N$8</definedName>
    <definedName name="MOVIMPACTO">'Datos SGC'!$J$13:$N$14</definedName>
    <definedName name="MOVPROBABILIDAD">'Datos SGC'!$H$15:$I$19</definedName>
    <definedName name="Natural">'Datos SGA'!$C$31:$C$35</definedName>
    <definedName name="OBJETIVOS">'Datos SGC'!$B$59:$C$81</definedName>
    <definedName name="PROBABILIDAD">'Datos SGC'!$I$4:$I$8</definedName>
    <definedName name="Psicosocial" localSheetId="6">'Datos SGA'!#REF!</definedName>
    <definedName name="Psicosocial">Datos!$G$137:$G$165</definedName>
    <definedName name="Químico" localSheetId="6">'Datos SGA'!#REF!</definedName>
    <definedName name="Químico">Datos!$F$137:$F$145</definedName>
    <definedName name="RESPROBABILIDAD">'Datos SGC'!$H$23:$I$27</definedName>
    <definedName name="SEIS">'Datos SGC'!$C$40:$D$41</definedName>
    <definedName name="SIETE">'Datos SGC'!$C$42:$D$44</definedName>
    <definedName name="TRES">'Datos SGC'!$C$33:$D$34</definedName>
    <definedName name="UNO">'Datos SGC'!$C$29:$D$30</definedName>
  </definedNames>
  <calcPr calcId="191029"/>
</workbook>
</file>

<file path=xl/calcChain.xml><?xml version="1.0" encoding="utf-8"?>
<calcChain xmlns="http://schemas.openxmlformats.org/spreadsheetml/2006/main">
  <c r="Y163" i="18" l="1"/>
  <c r="T163" i="18"/>
  <c r="O163" i="18"/>
  <c r="Z163" i="18" s="1"/>
  <c r="AA163" i="18" s="1"/>
  <c r="Y162" i="18"/>
  <c r="T162" i="18"/>
  <c r="O162" i="18"/>
  <c r="Z162" i="18" s="1"/>
  <c r="AA162" i="18" s="1"/>
  <c r="Y161" i="18"/>
  <c r="T161" i="18"/>
  <c r="O161" i="18"/>
  <c r="Y160" i="18"/>
  <c r="T160" i="18"/>
  <c r="O160" i="18"/>
  <c r="Z160" i="18" s="1"/>
  <c r="AA160" i="18" s="1"/>
  <c r="B263" i="21"/>
  <c r="Z161" i="18" l="1"/>
  <c r="AA161" i="18" s="1"/>
  <c r="Y329" i="18"/>
  <c r="T329" i="18"/>
  <c r="O329" i="18"/>
  <c r="Y321" i="18"/>
  <c r="T321" i="18"/>
  <c r="O321" i="18"/>
  <c r="Z329" i="18" l="1"/>
  <c r="AA329" i="18" s="1"/>
  <c r="Z321" i="18"/>
  <c r="AA321" i="18" s="1"/>
  <c r="Y305" i="18"/>
  <c r="T305" i="18"/>
  <c r="O305" i="18"/>
  <c r="Y300" i="18"/>
  <c r="T300" i="18"/>
  <c r="O300" i="18"/>
  <c r="Y31" i="18"/>
  <c r="T31" i="18"/>
  <c r="O31" i="18"/>
  <c r="Y30" i="18"/>
  <c r="T30" i="18"/>
  <c r="O30" i="18"/>
  <c r="Y36" i="18"/>
  <c r="T36" i="18"/>
  <c r="O36" i="18"/>
  <c r="Y34" i="18"/>
  <c r="T34" i="18"/>
  <c r="O34" i="18"/>
  <c r="Y33" i="18"/>
  <c r="T33" i="18"/>
  <c r="O33" i="18"/>
  <c r="Y32" i="18"/>
  <c r="T32" i="18"/>
  <c r="O32" i="18"/>
  <c r="Y19" i="18"/>
  <c r="T19" i="18"/>
  <c r="O19" i="18"/>
  <c r="Y29" i="18"/>
  <c r="T29" i="18"/>
  <c r="O29" i="18"/>
  <c r="Y28" i="18"/>
  <c r="T28" i="18"/>
  <c r="O28" i="18"/>
  <c r="Y27" i="18"/>
  <c r="T27" i="18"/>
  <c r="O27" i="18"/>
  <c r="Y26" i="18"/>
  <c r="T26" i="18"/>
  <c r="O26" i="18"/>
  <c r="Y25" i="18"/>
  <c r="T25" i="18"/>
  <c r="O25" i="18"/>
  <c r="Y24" i="18"/>
  <c r="T24" i="18"/>
  <c r="O24" i="18"/>
  <c r="Y23" i="18"/>
  <c r="T23" i="18"/>
  <c r="O23" i="18"/>
  <c r="Y22" i="18"/>
  <c r="T22" i="18"/>
  <c r="O22" i="18"/>
  <c r="Y21" i="18"/>
  <c r="T21" i="18"/>
  <c r="O21" i="18"/>
  <c r="Y20" i="18"/>
  <c r="T20" i="18"/>
  <c r="O20" i="18"/>
  <c r="Y18" i="18"/>
  <c r="T18" i="18"/>
  <c r="O18" i="18"/>
  <c r="Y17" i="18"/>
  <c r="T17" i="18"/>
  <c r="O17" i="18"/>
  <c r="Y16" i="18"/>
  <c r="T16" i="18"/>
  <c r="O16" i="18"/>
  <c r="Y15" i="18"/>
  <c r="T15" i="18"/>
  <c r="O15" i="18"/>
  <c r="Y14" i="18"/>
  <c r="T14" i="18"/>
  <c r="O14" i="18"/>
  <c r="Y13" i="18"/>
  <c r="T13" i="18"/>
  <c r="O13" i="18"/>
  <c r="Y12" i="18"/>
  <c r="T12" i="18"/>
  <c r="O12" i="18"/>
  <c r="Y11" i="18"/>
  <c r="T11" i="18"/>
  <c r="O11" i="18"/>
  <c r="Y210" i="18"/>
  <c r="T210" i="18"/>
  <c r="O210" i="18"/>
  <c r="Y209" i="18"/>
  <c r="T209" i="18"/>
  <c r="O209" i="18"/>
  <c r="Y144" i="18"/>
  <c r="T144" i="18"/>
  <c r="O144" i="18"/>
  <c r="Y143" i="18"/>
  <c r="T143" i="18"/>
  <c r="O143" i="18"/>
  <c r="Y114" i="18"/>
  <c r="T114" i="18"/>
  <c r="O114" i="18"/>
  <c r="Y113" i="18"/>
  <c r="T113" i="18"/>
  <c r="O113" i="18"/>
  <c r="Y94" i="18"/>
  <c r="T94" i="18"/>
  <c r="O94" i="18"/>
  <c r="Y93" i="18"/>
  <c r="T93" i="18"/>
  <c r="O93" i="18"/>
  <c r="Y72" i="18"/>
  <c r="T72" i="18"/>
  <c r="O72" i="18"/>
  <c r="Y71" i="18"/>
  <c r="T71" i="18"/>
  <c r="O71" i="18"/>
  <c r="Y277" i="18"/>
  <c r="T277" i="18"/>
  <c r="O277" i="18"/>
  <c r="Y274" i="18"/>
  <c r="T274" i="18"/>
  <c r="O274" i="18"/>
  <c r="Y273" i="18"/>
  <c r="T273" i="18"/>
  <c r="O273" i="18"/>
  <c r="Y269" i="18"/>
  <c r="T269" i="18"/>
  <c r="O269" i="18"/>
  <c r="Y268" i="18"/>
  <c r="T268" i="18"/>
  <c r="O268" i="18"/>
  <c r="Y264" i="18"/>
  <c r="T264" i="18"/>
  <c r="O264" i="18"/>
  <c r="Y263" i="18"/>
  <c r="T263" i="18"/>
  <c r="O263" i="18"/>
  <c r="Y259" i="18"/>
  <c r="T259" i="18"/>
  <c r="O259" i="18"/>
  <c r="Y258" i="18"/>
  <c r="T258" i="18"/>
  <c r="O258" i="18"/>
  <c r="Y253" i="18"/>
  <c r="T253" i="18"/>
  <c r="O253" i="18"/>
  <c r="Z305" i="18" l="1"/>
  <c r="AA305" i="18" s="1"/>
  <c r="Z17" i="18"/>
  <c r="AA17" i="18" s="1"/>
  <c r="Z26" i="18"/>
  <c r="AA26" i="18" s="1"/>
  <c r="Z36" i="18"/>
  <c r="AA36" i="18" s="1"/>
  <c r="Z21" i="18"/>
  <c r="AA21" i="18" s="1"/>
  <c r="Z300" i="18"/>
  <c r="AA300" i="18" s="1"/>
  <c r="Z27" i="18"/>
  <c r="AA27" i="18" s="1"/>
  <c r="Z30" i="18"/>
  <c r="AA30" i="18" s="1"/>
  <c r="Z24" i="18"/>
  <c r="AA24" i="18" s="1"/>
  <c r="Z18" i="18"/>
  <c r="AA18" i="18" s="1"/>
  <c r="Z11" i="18"/>
  <c r="AA11" i="18" s="1"/>
  <c r="Z20" i="18"/>
  <c r="AA20" i="18" s="1"/>
  <c r="Z31" i="18"/>
  <c r="AA31" i="18" s="1"/>
  <c r="Z28" i="18"/>
  <c r="AA28" i="18" s="1"/>
  <c r="Z22" i="18"/>
  <c r="AA22" i="18" s="1"/>
  <c r="Z25" i="18"/>
  <c r="AA25" i="18" s="1"/>
  <c r="Z29" i="18"/>
  <c r="AA29" i="18" s="1"/>
  <c r="Z19" i="18"/>
  <c r="AA19" i="18" s="1"/>
  <c r="Z32" i="18"/>
  <c r="AA32" i="18" s="1"/>
  <c r="Z12" i="18"/>
  <c r="AA12" i="18" s="1"/>
  <c r="Z14" i="18"/>
  <c r="AA14" i="18" s="1"/>
  <c r="Z16" i="18"/>
  <c r="AA16" i="18" s="1"/>
  <c r="Z23" i="18"/>
  <c r="AA23" i="18" s="1"/>
  <c r="Z33" i="18"/>
  <c r="AA33" i="18" s="1"/>
  <c r="Z34" i="18"/>
  <c r="AA34" i="18" s="1"/>
  <c r="Z13" i="18"/>
  <c r="AA13" i="18" s="1"/>
  <c r="Z15" i="18"/>
  <c r="AA15" i="18" s="1"/>
  <c r="Z93" i="18"/>
  <c r="AA93" i="18" s="1"/>
  <c r="Z277" i="18"/>
  <c r="AA277" i="18" s="1"/>
  <c r="Z71" i="18"/>
  <c r="AA71" i="18" s="1"/>
  <c r="Z94" i="18"/>
  <c r="AA94" i="18" s="1"/>
  <c r="Z144" i="18"/>
  <c r="AA144" i="18" s="1"/>
  <c r="Z259" i="18"/>
  <c r="AA259" i="18" s="1"/>
  <c r="Z269" i="18"/>
  <c r="AA269" i="18" s="1"/>
  <c r="Z72" i="18"/>
  <c r="AA72" i="18" s="1"/>
  <c r="Z114" i="18"/>
  <c r="AA114" i="18" s="1"/>
  <c r="Z143" i="18"/>
  <c r="AA143" i="18" s="1"/>
  <c r="Z210" i="18"/>
  <c r="AA210" i="18" s="1"/>
  <c r="Z113" i="18"/>
  <c r="AA113" i="18" s="1"/>
  <c r="Z209" i="18"/>
  <c r="AA209" i="18" s="1"/>
  <c r="Z263" i="18"/>
  <c r="AA263" i="18" s="1"/>
  <c r="Z253" i="18"/>
  <c r="AA253" i="18" s="1"/>
  <c r="Z264" i="18"/>
  <c r="AA264" i="18" s="1"/>
  <c r="Z274" i="18"/>
  <c r="AA274" i="18" s="1"/>
  <c r="Z258" i="18"/>
  <c r="AA258" i="18" s="1"/>
  <c r="Z268" i="18"/>
  <c r="AA268" i="18" s="1"/>
  <c r="Z273" i="18"/>
  <c r="AA273" i="18" s="1"/>
  <c r="Y238" i="18"/>
  <c r="Y239" i="18"/>
  <c r="Y240" i="18"/>
  <c r="T238" i="18"/>
  <c r="T239" i="18"/>
  <c r="T240" i="18"/>
  <c r="O238" i="18"/>
  <c r="O239" i="18"/>
  <c r="O240" i="18"/>
  <c r="Z238" i="18" l="1"/>
  <c r="AA238" i="18" s="1"/>
  <c r="Z240" i="18"/>
  <c r="AA240" i="18" s="1"/>
  <c r="Z239" i="18"/>
  <c r="AA239" i="18" s="1"/>
  <c r="T156" i="18"/>
  <c r="O156" i="18"/>
  <c r="Y286" i="18"/>
  <c r="T286" i="18"/>
  <c r="O286" i="18"/>
  <c r="Y285" i="18"/>
  <c r="T285" i="18"/>
  <c r="O285" i="18"/>
  <c r="Y284" i="18"/>
  <c r="T284" i="18"/>
  <c r="O284" i="18"/>
  <c r="Y283" i="18"/>
  <c r="T283" i="18"/>
  <c r="O283" i="18"/>
  <c r="Y282" i="18"/>
  <c r="T282" i="18"/>
  <c r="O282" i="18"/>
  <c r="Y281" i="18"/>
  <c r="T281" i="18"/>
  <c r="O281" i="18"/>
  <c r="Y280" i="18"/>
  <c r="T280" i="18"/>
  <c r="O280" i="18"/>
  <c r="Y279" i="18"/>
  <c r="T279" i="18"/>
  <c r="O279" i="18"/>
  <c r="Y278" i="18"/>
  <c r="T278" i="18"/>
  <c r="O278" i="18"/>
  <c r="Y256" i="18"/>
  <c r="T256" i="18"/>
  <c r="O256" i="18"/>
  <c r="Y255" i="18"/>
  <c r="T255" i="18"/>
  <c r="O255" i="18"/>
  <c r="Y254" i="18"/>
  <c r="T254" i="18"/>
  <c r="O254" i="18"/>
  <c r="Y252" i="18"/>
  <c r="T252" i="18"/>
  <c r="O252" i="18"/>
  <c r="Z278" i="18" l="1"/>
  <c r="AA278" i="18" s="1"/>
  <c r="Z282" i="18"/>
  <c r="AA282" i="18" s="1"/>
  <c r="Z286" i="18"/>
  <c r="AA286" i="18" s="1"/>
  <c r="Z254" i="18"/>
  <c r="AA254" i="18" s="1"/>
  <c r="Z255" i="18"/>
  <c r="AA255" i="18" s="1"/>
  <c r="Z280" i="18"/>
  <c r="AA280" i="18" s="1"/>
  <c r="Z284" i="18"/>
  <c r="AA284" i="18" s="1"/>
  <c r="Z285" i="18"/>
  <c r="AA285" i="18" s="1"/>
  <c r="Z252" i="18"/>
  <c r="AA252" i="18" s="1"/>
  <c r="Z279" i="18"/>
  <c r="AA279" i="18" s="1"/>
  <c r="Z281" i="18"/>
  <c r="AA281" i="18" s="1"/>
  <c r="Z283" i="18"/>
  <c r="AA283" i="18" s="1"/>
  <c r="Z256" i="18"/>
  <c r="AA256" i="18" s="1"/>
  <c r="Y99" i="18"/>
  <c r="T99" i="18"/>
  <c r="O99" i="18"/>
  <c r="Y178" i="18"/>
  <c r="T178" i="18"/>
  <c r="O178" i="18"/>
  <c r="Y177" i="18"/>
  <c r="T177" i="18"/>
  <c r="O177" i="18"/>
  <c r="Y176" i="18"/>
  <c r="T176" i="18"/>
  <c r="O176" i="18"/>
  <c r="Y175" i="18"/>
  <c r="T175" i="18"/>
  <c r="O175" i="18"/>
  <c r="Y198" i="18"/>
  <c r="T198" i="18"/>
  <c r="O198" i="18"/>
  <c r="Y197" i="18"/>
  <c r="T197" i="18"/>
  <c r="O197" i="18"/>
  <c r="Y196" i="18"/>
  <c r="T196" i="18"/>
  <c r="O196" i="18"/>
  <c r="Y309" i="18"/>
  <c r="T309" i="18"/>
  <c r="O309" i="18"/>
  <c r="Y308" i="18"/>
  <c r="T308" i="18"/>
  <c r="O308" i="18"/>
  <c r="Y307" i="18"/>
  <c r="T307" i="18"/>
  <c r="O307" i="18"/>
  <c r="Y306" i="18"/>
  <c r="T306" i="18"/>
  <c r="O306" i="18"/>
  <c r="Y304" i="18"/>
  <c r="T304" i="18"/>
  <c r="O304" i="18"/>
  <c r="Y303" i="18"/>
  <c r="T303" i="18"/>
  <c r="O303" i="18"/>
  <c r="Y302" i="18"/>
  <c r="T302" i="18"/>
  <c r="O302" i="18"/>
  <c r="Y261" i="18"/>
  <c r="T261" i="18"/>
  <c r="O261" i="18"/>
  <c r="Y260" i="18"/>
  <c r="T260" i="18"/>
  <c r="O260" i="18"/>
  <c r="Y257" i="18"/>
  <c r="T257" i="18"/>
  <c r="O257" i="18"/>
  <c r="Y195" i="18"/>
  <c r="T195" i="18"/>
  <c r="O195" i="18"/>
  <c r="Y194" i="18"/>
  <c r="T194" i="18"/>
  <c r="O194" i="18"/>
  <c r="Y193" i="18"/>
  <c r="T193" i="18"/>
  <c r="O193" i="18"/>
  <c r="Y192" i="18"/>
  <c r="T192" i="18"/>
  <c r="O192" i="18"/>
  <c r="Y207" i="18"/>
  <c r="T207" i="18"/>
  <c r="O207" i="18"/>
  <c r="Y206" i="18"/>
  <c r="T206" i="18"/>
  <c r="O206" i="18"/>
  <c r="Y205" i="18"/>
  <c r="T205" i="18"/>
  <c r="O205" i="18"/>
  <c r="Y204" i="18"/>
  <c r="T204" i="18"/>
  <c r="O204" i="18"/>
  <c r="Y203" i="18"/>
  <c r="T203" i="18"/>
  <c r="O203" i="18"/>
  <c r="Y202" i="18"/>
  <c r="T202" i="18"/>
  <c r="O202" i="18"/>
  <c r="Y201" i="18"/>
  <c r="T201" i="18"/>
  <c r="O201" i="18"/>
  <c r="Y200" i="18"/>
  <c r="T200" i="18"/>
  <c r="O200" i="18"/>
  <c r="Y199" i="18"/>
  <c r="T199" i="18"/>
  <c r="O199" i="18"/>
  <c r="Y191" i="18"/>
  <c r="T191" i="18"/>
  <c r="O191" i="18"/>
  <c r="Y190" i="18"/>
  <c r="T190" i="18"/>
  <c r="O190" i="18"/>
  <c r="Y189" i="18"/>
  <c r="T189" i="18"/>
  <c r="O189" i="18"/>
  <c r="Y188" i="18"/>
  <c r="T188" i="18"/>
  <c r="O188" i="18"/>
  <c r="Y187" i="18"/>
  <c r="T187" i="18"/>
  <c r="O187" i="18"/>
  <c r="Y186" i="18"/>
  <c r="T186" i="18"/>
  <c r="O186" i="18"/>
  <c r="Y185" i="18"/>
  <c r="T185" i="18"/>
  <c r="O185" i="18"/>
  <c r="Y184" i="18"/>
  <c r="T184" i="18"/>
  <c r="O184" i="18"/>
  <c r="Y183" i="18"/>
  <c r="T183" i="18"/>
  <c r="O183" i="18"/>
  <c r="Y182" i="18"/>
  <c r="T182" i="18"/>
  <c r="O182" i="18"/>
  <c r="Y181" i="18"/>
  <c r="T181" i="18"/>
  <c r="O181" i="18"/>
  <c r="Y180" i="18"/>
  <c r="T180" i="18"/>
  <c r="O180" i="18"/>
  <c r="Y179" i="18"/>
  <c r="T179" i="18"/>
  <c r="O179" i="18"/>
  <c r="Y109" i="18"/>
  <c r="T109" i="18"/>
  <c r="O109" i="18"/>
  <c r="Y108" i="18"/>
  <c r="T108" i="18"/>
  <c r="O108" i="18"/>
  <c r="Y107" i="18"/>
  <c r="T107" i="18"/>
  <c r="O107" i="18"/>
  <c r="Y106" i="18"/>
  <c r="T106" i="18"/>
  <c r="O106" i="18"/>
  <c r="Y105" i="18"/>
  <c r="T105" i="18"/>
  <c r="O105" i="18"/>
  <c r="Y104" i="18"/>
  <c r="T104" i="18"/>
  <c r="O104" i="18"/>
  <c r="Y103" i="18"/>
  <c r="T103" i="18"/>
  <c r="O103" i="18"/>
  <c r="Y102" i="18"/>
  <c r="T102" i="18"/>
  <c r="O102" i="18"/>
  <c r="Y101" i="18"/>
  <c r="T101" i="18"/>
  <c r="O101" i="18"/>
  <c r="Y100" i="18"/>
  <c r="T100" i="18"/>
  <c r="O100" i="18"/>
  <c r="Y98" i="18"/>
  <c r="T98" i="18"/>
  <c r="O98" i="18"/>
  <c r="Y97" i="18"/>
  <c r="T97" i="18"/>
  <c r="O97" i="18"/>
  <c r="Y96" i="18"/>
  <c r="T96" i="18"/>
  <c r="O96" i="18"/>
  <c r="Y95" i="18"/>
  <c r="T95" i="18"/>
  <c r="O95" i="18"/>
  <c r="Y92" i="18"/>
  <c r="T92" i="18"/>
  <c r="O92" i="18"/>
  <c r="Y91" i="18"/>
  <c r="T91" i="18"/>
  <c r="Y90" i="18"/>
  <c r="T90" i="18"/>
  <c r="O90" i="18"/>
  <c r="Z198" i="18" l="1"/>
  <c r="AA198" i="18" s="1"/>
  <c r="Z178" i="18"/>
  <c r="AA178" i="18" s="1"/>
  <c r="Z99" i="18"/>
  <c r="AA99" i="18" s="1"/>
  <c r="Z303" i="18"/>
  <c r="AA303" i="18" s="1"/>
  <c r="Z307" i="18"/>
  <c r="AA307" i="18" s="1"/>
  <c r="Z197" i="18"/>
  <c r="AA197" i="18" s="1"/>
  <c r="Z176" i="18"/>
  <c r="AA176" i="18" s="1"/>
  <c r="Z175" i="18"/>
  <c r="AA175" i="18" s="1"/>
  <c r="Z204" i="18"/>
  <c r="AA204" i="18" s="1"/>
  <c r="Z192" i="18"/>
  <c r="AA192" i="18" s="1"/>
  <c r="Z261" i="18"/>
  <c r="AA261" i="18" s="1"/>
  <c r="Z177" i="18"/>
  <c r="AA177" i="18" s="1"/>
  <c r="Z196" i="18"/>
  <c r="AA196" i="18" s="1"/>
  <c r="Z199" i="18"/>
  <c r="AA199" i="18" s="1"/>
  <c r="Z184" i="18"/>
  <c r="AA184" i="18" s="1"/>
  <c r="Z304" i="18"/>
  <c r="AA304" i="18" s="1"/>
  <c r="Z308" i="18"/>
  <c r="AA308" i="18" s="1"/>
  <c r="Z205" i="18"/>
  <c r="AA205" i="18" s="1"/>
  <c r="Z194" i="18"/>
  <c r="AA194" i="18" s="1"/>
  <c r="Z257" i="18"/>
  <c r="AA257" i="18" s="1"/>
  <c r="Z200" i="18"/>
  <c r="AA200" i="18" s="1"/>
  <c r="Z203" i="18"/>
  <c r="AA203" i="18" s="1"/>
  <c r="Z309" i="18"/>
  <c r="AA309" i="18" s="1"/>
  <c r="Z207" i="18"/>
  <c r="AA207" i="18" s="1"/>
  <c r="Z193" i="18"/>
  <c r="AA193" i="18" s="1"/>
  <c r="Z302" i="18"/>
  <c r="AA302" i="18" s="1"/>
  <c r="Z201" i="18"/>
  <c r="AA201" i="18" s="1"/>
  <c r="Z202" i="18"/>
  <c r="AA202" i="18" s="1"/>
  <c r="Z206" i="18"/>
  <c r="AA206" i="18" s="1"/>
  <c r="Z195" i="18"/>
  <c r="AA195" i="18" s="1"/>
  <c r="Z260" i="18"/>
  <c r="AA260" i="18" s="1"/>
  <c r="Z306" i="18"/>
  <c r="AA306" i="18" s="1"/>
  <c r="Z181" i="18"/>
  <c r="AA181" i="18" s="1"/>
  <c r="Z190" i="18"/>
  <c r="AA190" i="18" s="1"/>
  <c r="Z180" i="18"/>
  <c r="AA180" i="18" s="1"/>
  <c r="Z106" i="18"/>
  <c r="AA106" i="18" s="1"/>
  <c r="Z179" i="18"/>
  <c r="AA179" i="18" s="1"/>
  <c r="Z109" i="18"/>
  <c r="AA109" i="18" s="1"/>
  <c r="Z183" i="18"/>
  <c r="AA183" i="18" s="1"/>
  <c r="Z191" i="18"/>
  <c r="AA191" i="18" s="1"/>
  <c r="Z104" i="18"/>
  <c r="AA104" i="18" s="1"/>
  <c r="Z182" i="18"/>
  <c r="AA182" i="18" s="1"/>
  <c r="Z186" i="18"/>
  <c r="AA186" i="18" s="1"/>
  <c r="Z91" i="18"/>
  <c r="AA91" i="18" s="1"/>
  <c r="Z108" i="18"/>
  <c r="AA108" i="18" s="1"/>
  <c r="Z187" i="18"/>
  <c r="AA187" i="18" s="1"/>
  <c r="Z185" i="18"/>
  <c r="AA185" i="18" s="1"/>
  <c r="Z189" i="18"/>
  <c r="AA189" i="18" s="1"/>
  <c r="Z105" i="18"/>
  <c r="AA105" i="18" s="1"/>
  <c r="Z107" i="18"/>
  <c r="AA107" i="18" s="1"/>
  <c r="Z188" i="18"/>
  <c r="AA188" i="18" s="1"/>
  <c r="Z98" i="18"/>
  <c r="AA98" i="18" s="1"/>
  <c r="Z100" i="18"/>
  <c r="AA100" i="18" s="1"/>
  <c r="Z101" i="18"/>
  <c r="AA101" i="18" s="1"/>
  <c r="Z103" i="18"/>
  <c r="AA103" i="18" s="1"/>
  <c r="Z102" i="18"/>
  <c r="AA102" i="18" s="1"/>
  <c r="Z95" i="18"/>
  <c r="AA95" i="18" s="1"/>
  <c r="Z90" i="18"/>
  <c r="AA90" i="18" s="1"/>
  <c r="Z92" i="18"/>
  <c r="AA92" i="18" s="1"/>
  <c r="Z96" i="18"/>
  <c r="AA96" i="18" s="1"/>
  <c r="Z97" i="18"/>
  <c r="AA97" i="18" s="1"/>
  <c r="Y155" i="18" l="1"/>
  <c r="T155" i="18"/>
  <c r="O155" i="18"/>
  <c r="Z155" i="18" l="1"/>
  <c r="AA155" i="18" s="1"/>
  <c r="Y158" i="18"/>
  <c r="T158" i="18"/>
  <c r="O158" i="18"/>
  <c r="Y157" i="18"/>
  <c r="T157" i="18"/>
  <c r="O157" i="18"/>
  <c r="Y172" i="18"/>
  <c r="T172" i="18"/>
  <c r="O172" i="18"/>
  <c r="Y171" i="18"/>
  <c r="T171" i="18"/>
  <c r="O171" i="18"/>
  <c r="Z172" i="18" l="1"/>
  <c r="AA172" i="18" s="1"/>
  <c r="Z171" i="18"/>
  <c r="AA171" i="18" s="1"/>
  <c r="Z158" i="18"/>
  <c r="AA158" i="18" s="1"/>
  <c r="Z157" i="18"/>
  <c r="AA157" i="18" s="1"/>
  <c r="Y174" i="18"/>
  <c r="Y173" i="18"/>
  <c r="Y170" i="18"/>
  <c r="Y169" i="18"/>
  <c r="T170" i="18"/>
  <c r="T174" i="18"/>
  <c r="T173" i="18"/>
  <c r="T169" i="18"/>
  <c r="O169" i="18"/>
  <c r="O174" i="18"/>
  <c r="O173" i="18"/>
  <c r="O170" i="18"/>
  <c r="Y159" i="18"/>
  <c r="Y156" i="18"/>
  <c r="T159" i="18"/>
  <c r="O159" i="18"/>
  <c r="Z169" i="18" l="1"/>
  <c r="AA169" i="18" s="1"/>
  <c r="Z170" i="18"/>
  <c r="AA170" i="18" s="1"/>
  <c r="Z173" i="18"/>
  <c r="AA173" i="18" s="1"/>
  <c r="Z174" i="18"/>
  <c r="AA174" i="18" s="1"/>
  <c r="Z159" i="18"/>
  <c r="AA159" i="18" s="1"/>
  <c r="Z156" i="18"/>
  <c r="AA156" i="18" s="1"/>
  <c r="Y220" i="18"/>
  <c r="T220" i="18"/>
  <c r="O220" i="18"/>
  <c r="Z220" i="18" l="1"/>
  <c r="AA220" i="18" s="1"/>
  <c r="Y294" i="18"/>
  <c r="T294" i="18"/>
  <c r="O294" i="18"/>
  <c r="Y293" i="18"/>
  <c r="T293" i="18"/>
  <c r="O293" i="18"/>
  <c r="Y292" i="18"/>
  <c r="T292" i="18"/>
  <c r="O292" i="18"/>
  <c r="Y291" i="18"/>
  <c r="T291" i="18"/>
  <c r="O291" i="18"/>
  <c r="Y290" i="18"/>
  <c r="T290" i="18"/>
  <c r="O290" i="18"/>
  <c r="T289" i="18"/>
  <c r="O289" i="18"/>
  <c r="Y299" i="18"/>
  <c r="T299" i="18"/>
  <c r="O299" i="18"/>
  <c r="Y298" i="18"/>
  <c r="T298" i="18"/>
  <c r="O298" i="18"/>
  <c r="Y297" i="18"/>
  <c r="T297" i="18"/>
  <c r="O297" i="18"/>
  <c r="Y296" i="18"/>
  <c r="T296" i="18"/>
  <c r="O296" i="18"/>
  <c r="Y295" i="18"/>
  <c r="T295" i="18"/>
  <c r="O295" i="18"/>
  <c r="Y288" i="18"/>
  <c r="T288" i="18"/>
  <c r="O288" i="18"/>
  <c r="Y287" i="18"/>
  <c r="T287" i="18"/>
  <c r="O287" i="18"/>
  <c r="Y310" i="18"/>
  <c r="T310" i="18"/>
  <c r="O310" i="18"/>
  <c r="Y322" i="18"/>
  <c r="T322" i="18"/>
  <c r="O322" i="18"/>
  <c r="Y266" i="18"/>
  <c r="T266" i="18"/>
  <c r="O266" i="18"/>
  <c r="Y265" i="18"/>
  <c r="T265" i="18"/>
  <c r="O265" i="18"/>
  <c r="Y262" i="18"/>
  <c r="T262" i="18"/>
  <c r="O262" i="18"/>
  <c r="Y119" i="18"/>
  <c r="T119" i="18"/>
  <c r="O119" i="18"/>
  <c r="Y118" i="18"/>
  <c r="T118" i="18"/>
  <c r="O118" i="18"/>
  <c r="Y117" i="18"/>
  <c r="T117" i="18"/>
  <c r="O117" i="18"/>
  <c r="Y116" i="18"/>
  <c r="T116" i="18"/>
  <c r="O116" i="18"/>
  <c r="Y115" i="18"/>
  <c r="T115" i="18"/>
  <c r="O115" i="18"/>
  <c r="Y122" i="18"/>
  <c r="T122" i="18"/>
  <c r="O122" i="18"/>
  <c r="Y121" i="18"/>
  <c r="T121" i="18"/>
  <c r="O121" i="18"/>
  <c r="Y120" i="18"/>
  <c r="T120" i="18"/>
  <c r="O120" i="18"/>
  <c r="Y125" i="18"/>
  <c r="T125" i="18"/>
  <c r="O125" i="18"/>
  <c r="Y124" i="18"/>
  <c r="T124" i="18"/>
  <c r="O124" i="18"/>
  <c r="Y123" i="18"/>
  <c r="T123" i="18"/>
  <c r="O123" i="18"/>
  <c r="Y126" i="18"/>
  <c r="T126" i="18"/>
  <c r="O126" i="18"/>
  <c r="Y127" i="18"/>
  <c r="T127" i="18"/>
  <c r="O127" i="18"/>
  <c r="Y128" i="18"/>
  <c r="Y129" i="18"/>
  <c r="Y130" i="18"/>
  <c r="Y131" i="18"/>
  <c r="Y132" i="18"/>
  <c r="Y133" i="18"/>
  <c r="Y134" i="18"/>
  <c r="Y135" i="18"/>
  <c r="Y136" i="18"/>
  <c r="Y137" i="18"/>
  <c r="Y138" i="18"/>
  <c r="Y139" i="18"/>
  <c r="Y140" i="18"/>
  <c r="Y141" i="18"/>
  <c r="Y112" i="18"/>
  <c r="O112" i="18"/>
  <c r="T112" i="18"/>
  <c r="T138" i="18"/>
  <c r="O138" i="18"/>
  <c r="T139" i="18"/>
  <c r="O139" i="18"/>
  <c r="T141" i="18"/>
  <c r="O141" i="18"/>
  <c r="T140" i="18"/>
  <c r="O140" i="18"/>
  <c r="T137" i="18"/>
  <c r="O137" i="18"/>
  <c r="T136" i="18"/>
  <c r="O136" i="18"/>
  <c r="T135" i="18"/>
  <c r="O135" i="18"/>
  <c r="T134" i="18"/>
  <c r="O134" i="18"/>
  <c r="T133" i="18"/>
  <c r="O133" i="18"/>
  <c r="T132" i="18"/>
  <c r="O132" i="18"/>
  <c r="T131" i="18"/>
  <c r="O131" i="18"/>
  <c r="T130" i="18"/>
  <c r="O130" i="18"/>
  <c r="T129" i="18"/>
  <c r="O129" i="18"/>
  <c r="T128" i="18"/>
  <c r="O128" i="18"/>
  <c r="Y111" i="18"/>
  <c r="T111" i="18"/>
  <c r="O111" i="18"/>
  <c r="Z294" i="18" l="1"/>
  <c r="AA294" i="18" s="1"/>
  <c r="Z292" i="18"/>
  <c r="AA292" i="18" s="1"/>
  <c r="Z293" i="18"/>
  <c r="AA293" i="18" s="1"/>
  <c r="Z310" i="18"/>
  <c r="AA310" i="18" s="1"/>
  <c r="Z296" i="18"/>
  <c r="AA296" i="18" s="1"/>
  <c r="Z291" i="18"/>
  <c r="AA291" i="18" s="1"/>
  <c r="Z299" i="18"/>
  <c r="AA299" i="18" s="1"/>
  <c r="Z290" i="18"/>
  <c r="AA290" i="18" s="1"/>
  <c r="Z298" i="18"/>
  <c r="AA298" i="18" s="1"/>
  <c r="Z123" i="18"/>
  <c r="AA123" i="18" s="1"/>
  <c r="Z287" i="18"/>
  <c r="AA287" i="18" s="1"/>
  <c r="Z288" i="18"/>
  <c r="AA288" i="18" s="1"/>
  <c r="Z295" i="18"/>
  <c r="AA295" i="18" s="1"/>
  <c r="Z297" i="18"/>
  <c r="AA297" i="18" s="1"/>
  <c r="Z265" i="18"/>
  <c r="Z322" i="18"/>
  <c r="AA322" i="18" s="1"/>
  <c r="Z119" i="18"/>
  <c r="AA119" i="18" s="1"/>
  <c r="Z262" i="18"/>
  <c r="Z266" i="18"/>
  <c r="Z120" i="18"/>
  <c r="AA120" i="18" s="1"/>
  <c r="Z140" i="18"/>
  <c r="AA140" i="18" s="1"/>
  <c r="Z139" i="18"/>
  <c r="AA139" i="18" s="1"/>
  <c r="Z117" i="18"/>
  <c r="AA117" i="18" s="1"/>
  <c r="Z125" i="18"/>
  <c r="AA125" i="18" s="1"/>
  <c r="Z121" i="18"/>
  <c r="AA121" i="18" s="1"/>
  <c r="Z115" i="18"/>
  <c r="AA115" i="18" s="1"/>
  <c r="Z126" i="18"/>
  <c r="AA126" i="18" s="1"/>
  <c r="Z138" i="18"/>
  <c r="AA138" i="18" s="1"/>
  <c r="Z124" i="18"/>
  <c r="AA124" i="18" s="1"/>
  <c r="Z122" i="18"/>
  <c r="AA122" i="18" s="1"/>
  <c r="Z116" i="18"/>
  <c r="AA116" i="18" s="1"/>
  <c r="Z118" i="18"/>
  <c r="AA118" i="18" s="1"/>
  <c r="Z127" i="18"/>
  <c r="AA127" i="18" s="1"/>
  <c r="Z134" i="18"/>
  <c r="AA134" i="18" s="1"/>
  <c r="Z141" i="18"/>
  <c r="AA141" i="18" s="1"/>
  <c r="Z112" i="18"/>
  <c r="AA112" i="18" s="1"/>
  <c r="Z128" i="18"/>
  <c r="AA128" i="18" s="1"/>
  <c r="Z132" i="18"/>
  <c r="AA132" i="18" s="1"/>
  <c r="Z111" i="18"/>
  <c r="AA111" i="18" s="1"/>
  <c r="Z129" i="18"/>
  <c r="AA129" i="18" s="1"/>
  <c r="Z137" i="18"/>
  <c r="AA137" i="18" s="1"/>
  <c r="Z133" i="18"/>
  <c r="AA133" i="18" s="1"/>
  <c r="Z135" i="18"/>
  <c r="AA135" i="18" s="1"/>
  <c r="Z130" i="18"/>
  <c r="AA130" i="18" s="1"/>
  <c r="Z131" i="18"/>
  <c r="AA131" i="18" s="1"/>
  <c r="Z136" i="18"/>
  <c r="AA136" i="18" s="1"/>
  <c r="Y154" i="18" l="1"/>
  <c r="T154" i="18"/>
  <c r="O154" i="18"/>
  <c r="Y153" i="18"/>
  <c r="T153" i="18"/>
  <c r="O153" i="18"/>
  <c r="Z154" i="18" l="1"/>
  <c r="AA154" i="18" s="1"/>
  <c r="Z153" i="18"/>
  <c r="AA153" i="18" s="1"/>
  <c r="Y48" i="18"/>
  <c r="T48" i="18"/>
  <c r="O48" i="18"/>
  <c r="Y57" i="18"/>
  <c r="T57" i="18"/>
  <c r="O57" i="18"/>
  <c r="Y84" i="18"/>
  <c r="T84" i="18"/>
  <c r="O84" i="18"/>
  <c r="Y83" i="18"/>
  <c r="T83" i="18"/>
  <c r="O83" i="18"/>
  <c r="Y82" i="18"/>
  <c r="T82" i="18"/>
  <c r="O82" i="18"/>
  <c r="Y81" i="18"/>
  <c r="T81" i="18"/>
  <c r="O81" i="18"/>
  <c r="Y80" i="18"/>
  <c r="T80" i="18"/>
  <c r="O80" i="18"/>
  <c r="Y79" i="18"/>
  <c r="T79" i="18"/>
  <c r="O79" i="18"/>
  <c r="Y54" i="18"/>
  <c r="T54" i="18"/>
  <c r="O54" i="18"/>
  <c r="Y53" i="18"/>
  <c r="T53" i="18"/>
  <c r="O53" i="18"/>
  <c r="Y52" i="18"/>
  <c r="T52" i="18"/>
  <c r="O52" i="18"/>
  <c r="Y51" i="18"/>
  <c r="T51" i="18"/>
  <c r="O51" i="18"/>
  <c r="Y50" i="18"/>
  <c r="T50" i="18"/>
  <c r="O50" i="18"/>
  <c r="Y49" i="18"/>
  <c r="T49" i="18"/>
  <c r="O49" i="18"/>
  <c r="Y89" i="18"/>
  <c r="T89" i="18"/>
  <c r="O89" i="18"/>
  <c r="Y87" i="18"/>
  <c r="T87" i="18"/>
  <c r="O87" i="18"/>
  <c r="Y86" i="18"/>
  <c r="T86" i="18"/>
  <c r="O86" i="18"/>
  <c r="Y85" i="18"/>
  <c r="T85" i="18"/>
  <c r="O85" i="18"/>
  <c r="Y78" i="18"/>
  <c r="T78" i="18"/>
  <c r="O78" i="18"/>
  <c r="Y77" i="18"/>
  <c r="T77" i="18"/>
  <c r="O77" i="18"/>
  <c r="Y76" i="18"/>
  <c r="T76" i="18"/>
  <c r="O76" i="18"/>
  <c r="Y75" i="18"/>
  <c r="T75" i="18"/>
  <c r="O75" i="18"/>
  <c r="Y74" i="18"/>
  <c r="T74" i="18"/>
  <c r="O74" i="18"/>
  <c r="Y73" i="18"/>
  <c r="T73" i="18"/>
  <c r="O73" i="18"/>
  <c r="Y70" i="18"/>
  <c r="T70" i="18"/>
  <c r="O70" i="18"/>
  <c r="Y69" i="18"/>
  <c r="T69" i="18"/>
  <c r="O69" i="18"/>
  <c r="Y68" i="18"/>
  <c r="T68" i="18"/>
  <c r="O68" i="18"/>
  <c r="Y67" i="18"/>
  <c r="T67" i="18"/>
  <c r="O67" i="18"/>
  <c r="Y66" i="18"/>
  <c r="T66" i="18"/>
  <c r="O66" i="18"/>
  <c r="Y65" i="18"/>
  <c r="T65" i="18"/>
  <c r="O65" i="18"/>
  <c r="Y64" i="18"/>
  <c r="T64" i="18"/>
  <c r="O64" i="18"/>
  <c r="Y63" i="18"/>
  <c r="T63" i="18"/>
  <c r="O63" i="18"/>
  <c r="Y61" i="18"/>
  <c r="T61" i="18"/>
  <c r="O61" i="18"/>
  <c r="Y60" i="18"/>
  <c r="T60" i="18"/>
  <c r="O60" i="18"/>
  <c r="Y59" i="18"/>
  <c r="T59" i="18"/>
  <c r="O59" i="18"/>
  <c r="Y58" i="18"/>
  <c r="T58" i="18"/>
  <c r="O58" i="18"/>
  <c r="Y56" i="18"/>
  <c r="T56" i="18"/>
  <c r="O56" i="18"/>
  <c r="Y55" i="18"/>
  <c r="T55" i="18"/>
  <c r="O55" i="18"/>
  <c r="Y47" i="18"/>
  <c r="T47" i="18"/>
  <c r="O47" i="18"/>
  <c r="Y46" i="18"/>
  <c r="T46" i="18"/>
  <c r="O46" i="18"/>
  <c r="Y45" i="18"/>
  <c r="T45" i="18"/>
  <c r="O45" i="18"/>
  <c r="Y44" i="18"/>
  <c r="T44" i="18"/>
  <c r="O44" i="18"/>
  <c r="Y43" i="18"/>
  <c r="T43" i="18"/>
  <c r="O43" i="18"/>
  <c r="Y42" i="18"/>
  <c r="T42" i="18"/>
  <c r="O42" i="18"/>
  <c r="Y41" i="18"/>
  <c r="T41" i="18"/>
  <c r="O41" i="18"/>
  <c r="Y40" i="18"/>
  <c r="T40" i="18"/>
  <c r="O40" i="18"/>
  <c r="Y39" i="18"/>
  <c r="T39" i="18"/>
  <c r="O39" i="18"/>
  <c r="Y38" i="18"/>
  <c r="T38" i="18"/>
  <c r="O38" i="18"/>
  <c r="Y37" i="18"/>
  <c r="T37" i="18"/>
  <c r="O37" i="18"/>
  <c r="Z45" i="18" l="1"/>
  <c r="AA45" i="18" s="1"/>
  <c r="Z89" i="18"/>
  <c r="AA89" i="18" s="1"/>
  <c r="Z49" i="18"/>
  <c r="AA49" i="18" s="1"/>
  <c r="Z68" i="18"/>
  <c r="AA68" i="18" s="1"/>
  <c r="Z83" i="18"/>
  <c r="AA83" i="18" s="1"/>
  <c r="Z48" i="18"/>
  <c r="AA48" i="18" s="1"/>
  <c r="Z65" i="18"/>
  <c r="AA65" i="18" s="1"/>
  <c r="Z42" i="18"/>
  <c r="AA42" i="18" s="1"/>
  <c r="Z55" i="18"/>
  <c r="AA55" i="18" s="1"/>
  <c r="Z85" i="18"/>
  <c r="AA85" i="18" s="1"/>
  <c r="Z81" i="18"/>
  <c r="AA81" i="18" s="1"/>
  <c r="Z43" i="18"/>
  <c r="AA43" i="18" s="1"/>
  <c r="Z86" i="18"/>
  <c r="AA86" i="18" s="1"/>
  <c r="Z52" i="18"/>
  <c r="AA52" i="18" s="1"/>
  <c r="Z37" i="18"/>
  <c r="AA37" i="18" s="1"/>
  <c r="Z38" i="18"/>
  <c r="AA38" i="18" s="1"/>
  <c r="Z41" i="18"/>
  <c r="AA41" i="18" s="1"/>
  <c r="Z47" i="18"/>
  <c r="AA47" i="18" s="1"/>
  <c r="Z59" i="18"/>
  <c r="AA59" i="18" s="1"/>
  <c r="Z60" i="18"/>
  <c r="AA60" i="18" s="1"/>
  <c r="Z64" i="18"/>
  <c r="AA64" i="18" s="1"/>
  <c r="Z69" i="18"/>
  <c r="AA69" i="18" s="1"/>
  <c r="Z74" i="18"/>
  <c r="AA74" i="18" s="1"/>
  <c r="Z78" i="18"/>
  <c r="AA78" i="18" s="1"/>
  <c r="Z54" i="18"/>
  <c r="AA54" i="18" s="1"/>
  <c r="Z79" i="18"/>
  <c r="AA79" i="18" s="1"/>
  <c r="Z39" i="18"/>
  <c r="AA39" i="18" s="1"/>
  <c r="Z40" i="18"/>
  <c r="AA40" i="18" s="1"/>
  <c r="Z44" i="18"/>
  <c r="AA44" i="18" s="1"/>
  <c r="Z56" i="18"/>
  <c r="AA56" i="18" s="1"/>
  <c r="Z58" i="18"/>
  <c r="AA58" i="18" s="1"/>
  <c r="Z61" i="18"/>
  <c r="AA61" i="18" s="1"/>
  <c r="Z63" i="18"/>
  <c r="AA63" i="18" s="1"/>
  <c r="Z67" i="18"/>
  <c r="AA67" i="18" s="1"/>
  <c r="Z73" i="18"/>
  <c r="AA73" i="18" s="1"/>
  <c r="Z76" i="18"/>
  <c r="AA76" i="18" s="1"/>
  <c r="Z77" i="18"/>
  <c r="AA77" i="18" s="1"/>
  <c r="Z87" i="18"/>
  <c r="AA87" i="18" s="1"/>
  <c r="Z51" i="18"/>
  <c r="AA51" i="18" s="1"/>
  <c r="Z53" i="18"/>
  <c r="AA53" i="18" s="1"/>
  <c r="Z80" i="18"/>
  <c r="AA80" i="18" s="1"/>
  <c r="Z57" i="18"/>
  <c r="AA57" i="18" s="1"/>
  <c r="Z46" i="18"/>
  <c r="AA46" i="18" s="1"/>
  <c r="Z66" i="18"/>
  <c r="AA66" i="18" s="1"/>
  <c r="Z70" i="18"/>
  <c r="AA70" i="18" s="1"/>
  <c r="Z75" i="18"/>
  <c r="AA75" i="18" s="1"/>
  <c r="Z50" i="18"/>
  <c r="AA50" i="18" s="1"/>
  <c r="Z82" i="18"/>
  <c r="AA82" i="18" s="1"/>
  <c r="Z84" i="18"/>
  <c r="AA84" i="18" s="1"/>
  <c r="Y245" i="18"/>
  <c r="T245" i="18"/>
  <c r="O245" i="18"/>
  <c r="Y235" i="18"/>
  <c r="T235" i="18"/>
  <c r="O235" i="18"/>
  <c r="Y168" i="18"/>
  <c r="T168" i="18"/>
  <c r="O168" i="18"/>
  <c r="Y149" i="18"/>
  <c r="T149" i="18"/>
  <c r="O149" i="18"/>
  <c r="Y88" i="18"/>
  <c r="T88" i="18"/>
  <c r="O88" i="18"/>
  <c r="Y62" i="18"/>
  <c r="T62" i="18"/>
  <c r="O62" i="18"/>
  <c r="Y35" i="18"/>
  <c r="T35" i="18"/>
  <c r="O35" i="18"/>
  <c r="Y327" i="18"/>
  <c r="T327" i="18"/>
  <c r="O327" i="18"/>
  <c r="Y325" i="18"/>
  <c r="T325" i="18"/>
  <c r="O325" i="18"/>
  <c r="Y324" i="18"/>
  <c r="T324" i="18"/>
  <c r="O324" i="18"/>
  <c r="Y326" i="18"/>
  <c r="T326" i="18"/>
  <c r="O326" i="18"/>
  <c r="Y328" i="18"/>
  <c r="T328" i="18"/>
  <c r="O328" i="18"/>
  <c r="Y323" i="18"/>
  <c r="T323" i="18"/>
  <c r="O323" i="18"/>
  <c r="Y320" i="18"/>
  <c r="T320" i="18"/>
  <c r="O320" i="18"/>
  <c r="Y318" i="18"/>
  <c r="Y319" i="18"/>
  <c r="T318" i="18"/>
  <c r="T319" i="18"/>
  <c r="O318" i="18"/>
  <c r="O319" i="18"/>
  <c r="Y317" i="18"/>
  <c r="T317" i="18"/>
  <c r="O317" i="18"/>
  <c r="Y316" i="18"/>
  <c r="T316" i="18"/>
  <c r="O316" i="18"/>
  <c r="Y315" i="18"/>
  <c r="T315" i="18"/>
  <c r="O315" i="18"/>
  <c r="Y314" i="18"/>
  <c r="T314" i="18"/>
  <c r="O314" i="18"/>
  <c r="Z35" i="18" l="1"/>
  <c r="AA35" i="18" s="1"/>
  <c r="Z245" i="18"/>
  <c r="AA245" i="18" s="1"/>
  <c r="Z235" i="18"/>
  <c r="AA235" i="18" s="1"/>
  <c r="Z168" i="18"/>
  <c r="AA168" i="18" s="1"/>
  <c r="Z149" i="18"/>
  <c r="AA149" i="18" s="1"/>
  <c r="Z88" i="18"/>
  <c r="AA88" i="18" s="1"/>
  <c r="Z62" i="18"/>
  <c r="AA62" i="18" s="1"/>
  <c r="Z327" i="18"/>
  <c r="AA327" i="18" s="1"/>
  <c r="Z326" i="18"/>
  <c r="AA326" i="18" s="1"/>
  <c r="Z319" i="18"/>
  <c r="AA319" i="18" s="1"/>
  <c r="Z320" i="18"/>
  <c r="AA320" i="18" s="1"/>
  <c r="Z323" i="18"/>
  <c r="AA323" i="18" s="1"/>
  <c r="Z318" i="18"/>
  <c r="AA318" i="18" s="1"/>
  <c r="Z324" i="18"/>
  <c r="AA324" i="18" s="1"/>
  <c r="Z325" i="18"/>
  <c r="AA325" i="18" s="1"/>
  <c r="Z314" i="18"/>
  <c r="AA314" i="18" s="1"/>
  <c r="Z328" i="18"/>
  <c r="AA328" i="18" s="1"/>
  <c r="Z316" i="18"/>
  <c r="AA316" i="18" s="1"/>
  <c r="Z317" i="18"/>
  <c r="AA317" i="18" s="1"/>
  <c r="Z315" i="18"/>
  <c r="AA315" i="18" s="1"/>
  <c r="Y313" i="18"/>
  <c r="T313" i="18"/>
  <c r="O313" i="18"/>
  <c r="Y312" i="18"/>
  <c r="T312" i="18"/>
  <c r="O312" i="18"/>
  <c r="Y311" i="18"/>
  <c r="T311" i="18"/>
  <c r="O311" i="18"/>
  <c r="Z312" i="18" l="1"/>
  <c r="AA312" i="18" s="1"/>
  <c r="Z311" i="18"/>
  <c r="AA311" i="18" s="1"/>
  <c r="Z313" i="18"/>
  <c r="AA313" i="18" s="1"/>
  <c r="Y276" i="18"/>
  <c r="T276" i="18"/>
  <c r="O276" i="18"/>
  <c r="Y275" i="18"/>
  <c r="T275" i="18"/>
  <c r="O275" i="18"/>
  <c r="Y272" i="18"/>
  <c r="T272" i="18"/>
  <c r="O272" i="18"/>
  <c r="Y244" i="18"/>
  <c r="T244" i="18"/>
  <c r="O244" i="18"/>
  <c r="Y243" i="18"/>
  <c r="T243" i="18"/>
  <c r="O243" i="18"/>
  <c r="Y242" i="18"/>
  <c r="T242" i="18"/>
  <c r="O242" i="18"/>
  <c r="Y241" i="18"/>
  <c r="T241" i="18"/>
  <c r="O241" i="18"/>
  <c r="Y236" i="18"/>
  <c r="T236" i="18"/>
  <c r="O236" i="18"/>
  <c r="Y234" i="18"/>
  <c r="T234" i="18"/>
  <c r="O234" i="18"/>
  <c r="Y233" i="18"/>
  <c r="T233" i="18"/>
  <c r="O233" i="18"/>
  <c r="Y232" i="18"/>
  <c r="T232" i="18"/>
  <c r="O232" i="18"/>
  <c r="Y230" i="18"/>
  <c r="T230" i="18"/>
  <c r="O230" i="18"/>
  <c r="Y229" i="18"/>
  <c r="T229" i="18"/>
  <c r="O229" i="18"/>
  <c r="Y228" i="18"/>
  <c r="T228" i="18"/>
  <c r="O228" i="18"/>
  <c r="Y227" i="18"/>
  <c r="T227" i="18"/>
  <c r="O227" i="18"/>
  <c r="Y226" i="18"/>
  <c r="T226" i="18"/>
  <c r="O226" i="18"/>
  <c r="Y225" i="18"/>
  <c r="T225" i="18"/>
  <c r="O225" i="18"/>
  <c r="Y223" i="18"/>
  <c r="T223" i="18"/>
  <c r="O223" i="18"/>
  <c r="Y219" i="18"/>
  <c r="T219" i="18"/>
  <c r="O219" i="18"/>
  <c r="Y218" i="18"/>
  <c r="T218" i="18"/>
  <c r="O218" i="18"/>
  <c r="Y217" i="18"/>
  <c r="T217" i="18"/>
  <c r="O217" i="18"/>
  <c r="Y216" i="18"/>
  <c r="T216" i="18"/>
  <c r="O216" i="18"/>
  <c r="Y167" i="18"/>
  <c r="T167" i="18"/>
  <c r="O167" i="18"/>
  <c r="Y165" i="18"/>
  <c r="T165" i="18"/>
  <c r="O165" i="18"/>
  <c r="Y152" i="18"/>
  <c r="T152" i="18"/>
  <c r="O152" i="18"/>
  <c r="Y150" i="18"/>
  <c r="T150" i="18"/>
  <c r="O150" i="18"/>
  <c r="Y148" i="18"/>
  <c r="T148" i="18"/>
  <c r="O148" i="18"/>
  <c r="Z272" i="18" l="1"/>
  <c r="AA272" i="18" s="1"/>
  <c r="Z234" i="18"/>
  <c r="AA234" i="18" s="1"/>
  <c r="Z223" i="18"/>
  <c r="AA223" i="18" s="1"/>
  <c r="Z228" i="18"/>
  <c r="AA228" i="18" s="1"/>
  <c r="Z233" i="18"/>
  <c r="AA233" i="18" s="1"/>
  <c r="Z243" i="18"/>
  <c r="AA243" i="18" s="1"/>
  <c r="Z276" i="18"/>
  <c r="AA276" i="18" s="1"/>
  <c r="Z242" i="18"/>
  <c r="AA242" i="18" s="1"/>
  <c r="Z236" i="18"/>
  <c r="AA236" i="18" s="1"/>
  <c r="Z275" i="18"/>
  <c r="AA275" i="18" s="1"/>
  <c r="Z219" i="18"/>
  <c r="AA219" i="18" s="1"/>
  <c r="Z227" i="18"/>
  <c r="AA227" i="18" s="1"/>
  <c r="Z232" i="18"/>
  <c r="AA232" i="18" s="1"/>
  <c r="Z244" i="18"/>
  <c r="AA244" i="18" s="1"/>
  <c r="Z229" i="18"/>
  <c r="AA229" i="18" s="1"/>
  <c r="Z165" i="18"/>
  <c r="AA165" i="18" s="1"/>
  <c r="Z241" i="18"/>
  <c r="AA241" i="18" s="1"/>
  <c r="Z217" i="18"/>
  <c r="AA217" i="18" s="1"/>
  <c r="Z148" i="18"/>
  <c r="AA148" i="18" s="1"/>
  <c r="Z216" i="18"/>
  <c r="AA216" i="18" s="1"/>
  <c r="Z226" i="18"/>
  <c r="AA226" i="18" s="1"/>
  <c r="Z230" i="18"/>
  <c r="AA230" i="18" s="1"/>
  <c r="Z225" i="18"/>
  <c r="AA225" i="18" s="1"/>
  <c r="Z218" i="18"/>
  <c r="AA218" i="18" s="1"/>
  <c r="Z167" i="18"/>
  <c r="AA167" i="18" s="1"/>
  <c r="Z150" i="18"/>
  <c r="AA150" i="18" s="1"/>
  <c r="Z152" i="18"/>
  <c r="AA152" i="18" s="1"/>
  <c r="Y289" i="18"/>
  <c r="Z289" i="18" s="1"/>
  <c r="O301" i="18"/>
  <c r="T301" i="18"/>
  <c r="Y301" i="18"/>
  <c r="O270" i="18"/>
  <c r="T270" i="18"/>
  <c r="Y270" i="18"/>
  <c r="O271" i="18"/>
  <c r="T271" i="18"/>
  <c r="Y271" i="18"/>
  <c r="AA262" i="18"/>
  <c r="AA265" i="18"/>
  <c r="AA266" i="18"/>
  <c r="O267" i="18"/>
  <c r="T267" i="18"/>
  <c r="Y267" i="18"/>
  <c r="O247" i="18"/>
  <c r="T247" i="18"/>
  <c r="Y247" i="18"/>
  <c r="O248" i="18"/>
  <c r="T248" i="18"/>
  <c r="Y248" i="18"/>
  <c r="O249" i="18"/>
  <c r="T249" i="18"/>
  <c r="Y249" i="18"/>
  <c r="O250" i="18"/>
  <c r="T250" i="18"/>
  <c r="Y250" i="18"/>
  <c r="O251" i="18"/>
  <c r="T251" i="18"/>
  <c r="Y251" i="18"/>
  <c r="Z251" i="18" l="1"/>
  <c r="AA251" i="18" s="1"/>
  <c r="Z250" i="18"/>
  <c r="AA250" i="18" s="1"/>
  <c r="Z249" i="18"/>
  <c r="AA249" i="18" s="1"/>
  <c r="Z248" i="18"/>
  <c r="AA248" i="18" s="1"/>
  <c r="Z247" i="18"/>
  <c r="AA247" i="18" s="1"/>
  <c r="AA289" i="18"/>
  <c r="Z301" i="18"/>
  <c r="AA301" i="18" s="1"/>
  <c r="Z270" i="18"/>
  <c r="AA270" i="18" s="1"/>
  <c r="Z267" i="18"/>
  <c r="AA267" i="18" s="1"/>
  <c r="Z271" i="18"/>
  <c r="AA271" i="18" s="1"/>
  <c r="Y110" i="18" l="1"/>
  <c r="Y142" i="18"/>
  <c r="Y145" i="18"/>
  <c r="Y146" i="18"/>
  <c r="Y147" i="18"/>
  <c r="Y151" i="18"/>
  <c r="Y164" i="18"/>
  <c r="Y166" i="18"/>
  <c r="Y208" i="18"/>
  <c r="Y211" i="18"/>
  <c r="Y212" i="18"/>
  <c r="Y213" i="18"/>
  <c r="Y214" i="18"/>
  <c r="Y215" i="18"/>
  <c r="Y221" i="18"/>
  <c r="Y222" i="18"/>
  <c r="Y224" i="18"/>
  <c r="Y231" i="18"/>
  <c r="Y237" i="18"/>
  <c r="Y246" i="18"/>
  <c r="T110" i="18"/>
  <c r="T142" i="18"/>
  <c r="T145" i="18"/>
  <c r="T146" i="18"/>
  <c r="T147" i="18"/>
  <c r="T151" i="18"/>
  <c r="T164" i="18"/>
  <c r="T166" i="18"/>
  <c r="T208" i="18"/>
  <c r="T211" i="18"/>
  <c r="T212" i="18"/>
  <c r="T213" i="18"/>
  <c r="T214" i="18"/>
  <c r="T215" i="18"/>
  <c r="T221" i="18"/>
  <c r="T222" i="18"/>
  <c r="T224" i="18"/>
  <c r="T231" i="18"/>
  <c r="T237" i="18"/>
  <c r="T246" i="18"/>
  <c r="O110" i="18"/>
  <c r="O142" i="18"/>
  <c r="O145" i="18"/>
  <c r="O146" i="18"/>
  <c r="O147" i="18"/>
  <c r="O151" i="18"/>
  <c r="O164" i="18"/>
  <c r="O166" i="18"/>
  <c r="O208" i="18"/>
  <c r="O211" i="18"/>
  <c r="O212" i="18"/>
  <c r="O213" i="18"/>
  <c r="O214" i="18"/>
  <c r="O215" i="18"/>
  <c r="O221" i="18"/>
  <c r="O222" i="18"/>
  <c r="O224" i="18"/>
  <c r="O231" i="18"/>
  <c r="O237" i="18"/>
  <c r="O246" i="18"/>
  <c r="Z237" i="18" l="1"/>
  <c r="AA237" i="18" s="1"/>
  <c r="Z110" i="18"/>
  <c r="AA110" i="18" s="1"/>
  <c r="Z246" i="18"/>
  <c r="AA246" i="18" s="1"/>
  <c r="Z231" i="18"/>
  <c r="AA231" i="18" s="1"/>
  <c r="Z224" i="18"/>
  <c r="AA224" i="18" s="1"/>
  <c r="Z222" i="18"/>
  <c r="AA222" i="18" s="1"/>
  <c r="Z221" i="18"/>
  <c r="AA221" i="18" s="1"/>
  <c r="Z215" i="18"/>
  <c r="AA215" i="18" s="1"/>
  <c r="Z214" i="18"/>
  <c r="AA214" i="18" s="1"/>
  <c r="Z213" i="18"/>
  <c r="AA213" i="18" s="1"/>
  <c r="Z212" i="18"/>
  <c r="AA212" i="18" s="1"/>
  <c r="Z211" i="18"/>
  <c r="AA211" i="18" s="1"/>
  <c r="Z208" i="18"/>
  <c r="AA208" i="18" s="1"/>
  <c r="Z166" i="18"/>
  <c r="AA166" i="18" s="1"/>
  <c r="Z164" i="18"/>
  <c r="AA164" i="18" s="1"/>
  <c r="Z151" i="18"/>
  <c r="AA151" i="18" s="1"/>
  <c r="Z147" i="18"/>
  <c r="AA147" i="18" s="1"/>
  <c r="Z146" i="18"/>
  <c r="AA146" i="18" s="1"/>
  <c r="Z145" i="18"/>
  <c r="AA145" i="18" s="1"/>
  <c r="Z142" i="18"/>
  <c r="AA142" i="18" s="1"/>
  <c r="D9" i="28" l="1"/>
  <c r="AE15" i="28" l="1"/>
  <c r="AE21" i="28"/>
  <c r="AE27" i="28"/>
  <c r="AE33" i="28"/>
  <c r="AE39" i="28"/>
  <c r="AE45" i="28"/>
  <c r="AE51" i="28"/>
  <c r="V56" i="28" l="1"/>
  <c r="S56" i="28"/>
  <c r="T56" i="28" s="1"/>
  <c r="W56" i="28" s="1"/>
  <c r="V55" i="28"/>
  <c r="S55" i="28"/>
  <c r="T55" i="28" s="1"/>
  <c r="W55" i="28" s="1"/>
  <c r="V54" i="28"/>
  <c r="S54" i="28"/>
  <c r="T54" i="28" s="1"/>
  <c r="W54" i="28" s="1"/>
  <c r="V53" i="28"/>
  <c r="S53" i="28"/>
  <c r="T53" i="28" s="1"/>
  <c r="W53" i="28" s="1"/>
  <c r="V52" i="28"/>
  <c r="S52" i="28"/>
  <c r="T52" i="28" s="1"/>
  <c r="W52" i="28" s="1"/>
  <c r="V51" i="28"/>
  <c r="T51" i="28"/>
  <c r="W51" i="28" s="1"/>
  <c r="S51" i="28"/>
  <c r="X51" i="28" s="1"/>
  <c r="Y51" i="28" s="1"/>
  <c r="J51" i="28"/>
  <c r="V50" i="28"/>
  <c r="S50" i="28"/>
  <c r="T50" i="28" s="1"/>
  <c r="W50" i="28" s="1"/>
  <c r="V49" i="28"/>
  <c r="S49" i="28"/>
  <c r="T49" i="28" s="1"/>
  <c r="W49" i="28" s="1"/>
  <c r="V48" i="28"/>
  <c r="S48" i="28"/>
  <c r="T48" i="28" s="1"/>
  <c r="W48" i="28" s="1"/>
  <c r="V47" i="28"/>
  <c r="S47" i="28"/>
  <c r="T47" i="28" s="1"/>
  <c r="W47" i="28" s="1"/>
  <c r="V46" i="28"/>
  <c r="S46" i="28"/>
  <c r="T46" i="28" s="1"/>
  <c r="W46" i="28" s="1"/>
  <c r="V45" i="28"/>
  <c r="S45" i="28"/>
  <c r="X45" i="28" s="1"/>
  <c r="Y45" i="28" s="1"/>
  <c r="J45" i="28"/>
  <c r="V44" i="28"/>
  <c r="S44" i="28"/>
  <c r="T44" i="28" s="1"/>
  <c r="W44" i="28" s="1"/>
  <c r="V43" i="28"/>
  <c r="S43" i="28"/>
  <c r="T43" i="28" s="1"/>
  <c r="W43" i="28" s="1"/>
  <c r="V42" i="28"/>
  <c r="S42" i="28"/>
  <c r="T42" i="28" s="1"/>
  <c r="W42" i="28" s="1"/>
  <c r="V41" i="28"/>
  <c r="S41" i="28"/>
  <c r="T41" i="28" s="1"/>
  <c r="W41" i="28" s="1"/>
  <c r="V40" i="28"/>
  <c r="S40" i="28"/>
  <c r="T40" i="28" s="1"/>
  <c r="W40" i="28" s="1"/>
  <c r="V39" i="28"/>
  <c r="S39" i="28"/>
  <c r="X39" i="28" s="1"/>
  <c r="Y39" i="28" s="1"/>
  <c r="J39" i="28"/>
  <c r="V38" i="28"/>
  <c r="S38" i="28"/>
  <c r="T38" i="28" s="1"/>
  <c r="W38" i="28" s="1"/>
  <c r="V37" i="28"/>
  <c r="S37" i="28"/>
  <c r="T37" i="28" s="1"/>
  <c r="W37" i="28" s="1"/>
  <c r="V36" i="28"/>
  <c r="S36" i="28"/>
  <c r="T36" i="28" s="1"/>
  <c r="W36" i="28" s="1"/>
  <c r="V35" i="28"/>
  <c r="S35" i="28"/>
  <c r="T35" i="28" s="1"/>
  <c r="W35" i="28" s="1"/>
  <c r="V34" i="28"/>
  <c r="S34" i="28"/>
  <c r="T34" i="28" s="1"/>
  <c r="W34" i="28" s="1"/>
  <c r="V33" i="28"/>
  <c r="S33" i="28"/>
  <c r="X33" i="28" s="1"/>
  <c r="Y33" i="28" s="1"/>
  <c r="J33" i="28"/>
  <c r="V32" i="28"/>
  <c r="S32" i="28"/>
  <c r="T32" i="28" s="1"/>
  <c r="W32" i="28" s="1"/>
  <c r="V31" i="28"/>
  <c r="S31" i="28"/>
  <c r="T31" i="28" s="1"/>
  <c r="W31" i="28" s="1"/>
  <c r="V30" i="28"/>
  <c r="S30" i="28"/>
  <c r="T30" i="28" s="1"/>
  <c r="W30" i="28" s="1"/>
  <c r="V29" i="28"/>
  <c r="S29" i="28"/>
  <c r="T29" i="28" s="1"/>
  <c r="W29" i="28" s="1"/>
  <c r="V28" i="28"/>
  <c r="S28" i="28"/>
  <c r="T28" i="28" s="1"/>
  <c r="W28" i="28" s="1"/>
  <c r="V27" i="28"/>
  <c r="S27" i="28"/>
  <c r="X27" i="28" s="1"/>
  <c r="Y27" i="28" s="1"/>
  <c r="J27" i="28"/>
  <c r="V26" i="28"/>
  <c r="S26" i="28"/>
  <c r="T26" i="28" s="1"/>
  <c r="W26" i="28" s="1"/>
  <c r="V25" i="28"/>
  <c r="S25" i="28"/>
  <c r="T25" i="28" s="1"/>
  <c r="W25" i="28" s="1"/>
  <c r="V24" i="28"/>
  <c r="S24" i="28"/>
  <c r="T24" i="28" s="1"/>
  <c r="W24" i="28" s="1"/>
  <c r="V23" i="28"/>
  <c r="S23" i="28"/>
  <c r="T23" i="28" s="1"/>
  <c r="W23" i="28" s="1"/>
  <c r="V22" i="28"/>
  <c r="S22" i="28"/>
  <c r="T22" i="28" s="1"/>
  <c r="W22" i="28" s="1"/>
  <c r="V21" i="28"/>
  <c r="S21" i="28"/>
  <c r="X21" i="28" s="1"/>
  <c r="Y21" i="28" s="1"/>
  <c r="J21" i="28"/>
  <c r="V20" i="28"/>
  <c r="S20" i="28"/>
  <c r="T20" i="28" s="1"/>
  <c r="W20" i="28" s="1"/>
  <c r="V19" i="28"/>
  <c r="S19" i="28"/>
  <c r="T19" i="28" s="1"/>
  <c r="W19" i="28" s="1"/>
  <c r="V18" i="28"/>
  <c r="S18" i="28"/>
  <c r="T18" i="28" s="1"/>
  <c r="W18" i="28" s="1"/>
  <c r="V17" i="28"/>
  <c r="S17" i="28"/>
  <c r="T17" i="28" s="1"/>
  <c r="W17" i="28" s="1"/>
  <c r="V16" i="28"/>
  <c r="S16" i="28"/>
  <c r="T16" i="28" s="1"/>
  <c r="W16" i="28" s="1"/>
  <c r="V15" i="28"/>
  <c r="S15" i="28"/>
  <c r="T15" i="28" s="1"/>
  <c r="J15" i="28"/>
  <c r="T45" i="28" l="1"/>
  <c r="W45" i="28" s="1"/>
  <c r="T27" i="28"/>
  <c r="W27" i="28" s="1"/>
  <c r="T39" i="28"/>
  <c r="W39" i="28" s="1"/>
  <c r="T21" i="28"/>
  <c r="W21" i="28" s="1"/>
  <c r="T33" i="28"/>
  <c r="W33" i="28" s="1"/>
  <c r="W15" i="28"/>
  <c r="AB21" i="28"/>
  <c r="AD21" i="28" s="1"/>
  <c r="AF21" i="28" s="1"/>
  <c r="AB27" i="28"/>
  <c r="AD27" i="28" s="1"/>
  <c r="AB33" i="28"/>
  <c r="AD33" i="28" s="1"/>
  <c r="AB39" i="28"/>
  <c r="AD39" i="28" s="1"/>
  <c r="X15" i="28"/>
  <c r="Y15" i="28" s="1"/>
  <c r="AB45" i="28"/>
  <c r="AD45" i="28" s="1"/>
  <c r="AB51" i="28"/>
  <c r="AD51" i="28" s="1"/>
  <c r="W21" i="20"/>
  <c r="W22" i="20"/>
  <c r="W23" i="20"/>
  <c r="W24" i="20"/>
  <c r="W25" i="20"/>
  <c r="W26" i="20"/>
  <c r="W27" i="20"/>
  <c r="W28" i="20"/>
  <c r="W29" i="20"/>
  <c r="W30" i="20"/>
  <c r="W31" i="20"/>
  <c r="W32" i="20"/>
  <c r="W33" i="20"/>
  <c r="W34" i="20"/>
  <c r="W35" i="20"/>
  <c r="W36" i="20"/>
  <c r="W37" i="20"/>
  <c r="W38" i="20"/>
  <c r="W39" i="20"/>
  <c r="W40" i="20"/>
  <c r="W41" i="20"/>
  <c r="W42" i="20"/>
  <c r="W43" i="20"/>
  <c r="W44" i="20"/>
  <c r="W45" i="20"/>
  <c r="W46" i="20"/>
  <c r="W47" i="20"/>
  <c r="W48" i="20"/>
  <c r="W49" i="20"/>
  <c r="W50" i="20"/>
  <c r="W51" i="20"/>
  <c r="W52" i="20"/>
  <c r="W53" i="20"/>
  <c r="W54" i="20"/>
  <c r="W55" i="20"/>
  <c r="W56" i="20"/>
  <c r="W16" i="20"/>
  <c r="W17" i="20"/>
  <c r="W18" i="20"/>
  <c r="W19" i="20"/>
  <c r="W20" i="20"/>
  <c r="T21" i="20"/>
  <c r="U21" i="20" s="1"/>
  <c r="T22" i="20"/>
  <c r="U22" i="20" s="1"/>
  <c r="X22" i="20" s="1"/>
  <c r="T23" i="20"/>
  <c r="U23" i="20" s="1"/>
  <c r="X23" i="20" s="1"/>
  <c r="T24" i="20"/>
  <c r="U24" i="20" s="1"/>
  <c r="X24" i="20" s="1"/>
  <c r="T25" i="20"/>
  <c r="U25" i="20" s="1"/>
  <c r="X25" i="20" s="1"/>
  <c r="T26" i="20"/>
  <c r="U26" i="20" s="1"/>
  <c r="X26" i="20" s="1"/>
  <c r="T27" i="20"/>
  <c r="U27" i="20" s="1"/>
  <c r="T28" i="20"/>
  <c r="U28" i="20" s="1"/>
  <c r="T29" i="20"/>
  <c r="U29" i="20" s="1"/>
  <c r="X29" i="20" s="1"/>
  <c r="T30" i="20"/>
  <c r="U30" i="20" s="1"/>
  <c r="X30" i="20" s="1"/>
  <c r="T31" i="20"/>
  <c r="U31" i="20" s="1"/>
  <c r="X31" i="20" s="1"/>
  <c r="T32" i="20"/>
  <c r="U32" i="20" s="1"/>
  <c r="X32" i="20" s="1"/>
  <c r="T33" i="20"/>
  <c r="U33" i="20" s="1"/>
  <c r="X33" i="20" s="1"/>
  <c r="T34" i="20"/>
  <c r="U34" i="20" s="1"/>
  <c r="X34" i="20" s="1"/>
  <c r="T35" i="20"/>
  <c r="U35" i="20" s="1"/>
  <c r="X35" i="20" s="1"/>
  <c r="T36" i="20"/>
  <c r="U36" i="20" s="1"/>
  <c r="X36" i="20" s="1"/>
  <c r="T37" i="20"/>
  <c r="U37" i="20" s="1"/>
  <c r="X37" i="20" s="1"/>
  <c r="T38" i="20"/>
  <c r="U38" i="20" s="1"/>
  <c r="X38" i="20" s="1"/>
  <c r="T39" i="20"/>
  <c r="U39" i="20" s="1"/>
  <c r="T40" i="20"/>
  <c r="U40" i="20" s="1"/>
  <c r="X40" i="20" s="1"/>
  <c r="T41" i="20"/>
  <c r="U41" i="20" s="1"/>
  <c r="X41" i="20" s="1"/>
  <c r="T42" i="20"/>
  <c r="U42" i="20" s="1"/>
  <c r="X42" i="20" s="1"/>
  <c r="T43" i="20"/>
  <c r="U43" i="20" s="1"/>
  <c r="X43" i="20" s="1"/>
  <c r="T44" i="20"/>
  <c r="U44" i="20" s="1"/>
  <c r="X44" i="20" s="1"/>
  <c r="T45" i="20"/>
  <c r="U45" i="20" s="1"/>
  <c r="T46" i="20"/>
  <c r="U46" i="20" s="1"/>
  <c r="X46" i="20" s="1"/>
  <c r="T47" i="20"/>
  <c r="U47" i="20" s="1"/>
  <c r="X47" i="20" s="1"/>
  <c r="T48" i="20"/>
  <c r="U48" i="20" s="1"/>
  <c r="X48" i="20" s="1"/>
  <c r="T49" i="20"/>
  <c r="U49" i="20" s="1"/>
  <c r="X49" i="20" s="1"/>
  <c r="T50" i="20"/>
  <c r="U50" i="20" s="1"/>
  <c r="X50" i="20" s="1"/>
  <c r="T51" i="20"/>
  <c r="U51" i="20" s="1"/>
  <c r="T52" i="20"/>
  <c r="U52" i="20" s="1"/>
  <c r="X52" i="20" s="1"/>
  <c r="T53" i="20"/>
  <c r="U53" i="20" s="1"/>
  <c r="X53" i="20" s="1"/>
  <c r="T54" i="20"/>
  <c r="U54" i="20" s="1"/>
  <c r="X54" i="20" s="1"/>
  <c r="T55" i="20"/>
  <c r="U55" i="20" s="1"/>
  <c r="X55" i="20" s="1"/>
  <c r="T56" i="20"/>
  <c r="U56" i="20" s="1"/>
  <c r="X56" i="20" s="1"/>
  <c r="K21" i="20"/>
  <c r="K27" i="20"/>
  <c r="K33" i="20"/>
  <c r="K39" i="20"/>
  <c r="K45" i="20"/>
  <c r="K51" i="20"/>
  <c r="K15" i="20"/>
  <c r="AF51" i="28" l="1"/>
  <c r="AF45" i="28"/>
  <c r="AB15" i="28"/>
  <c r="AD15" i="28" s="1"/>
  <c r="AF15" i="28" s="1"/>
  <c r="AF39" i="28"/>
  <c r="AF33" i="28"/>
  <c r="AF27" i="28"/>
  <c r="X51" i="20"/>
  <c r="X45" i="20"/>
  <c r="X39" i="20"/>
  <c r="X28" i="20"/>
  <c r="X27" i="20"/>
  <c r="X21" i="20"/>
  <c r="Y39" i="20"/>
  <c r="Z39" i="20" s="1"/>
  <c r="AD39" i="20" s="1"/>
  <c r="Y27" i="20"/>
  <c r="Z27" i="20" s="1"/>
  <c r="AD27" i="20" s="1"/>
  <c r="Y45" i="20"/>
  <c r="Z45" i="20" s="1"/>
  <c r="AD45" i="20" s="1"/>
  <c r="Y51" i="20"/>
  <c r="Z51" i="20" s="1"/>
  <c r="AD51" i="20" s="1"/>
  <c r="Y33" i="20"/>
  <c r="Z33" i="20" s="1"/>
  <c r="AD33" i="20" s="1"/>
  <c r="Y21" i="20"/>
  <c r="Z21" i="20" s="1"/>
  <c r="AD21" i="20" s="1"/>
  <c r="T16" i="20"/>
  <c r="T17" i="20"/>
  <c r="U17" i="20" s="1"/>
  <c r="X17" i="20" s="1"/>
  <c r="T18" i="20"/>
  <c r="U18" i="20" s="1"/>
  <c r="T19" i="20"/>
  <c r="U19" i="20" s="1"/>
  <c r="T20" i="20"/>
  <c r="U20" i="20" s="1"/>
  <c r="X20" i="20" s="1"/>
  <c r="T15" i="20"/>
  <c r="W15" i="20"/>
  <c r="Y15" i="20" l="1"/>
  <c r="Z15" i="20" s="1"/>
  <c r="AC21" i="20"/>
  <c r="AE21" i="20" s="1"/>
  <c r="AF21" i="20"/>
  <c r="AF51" i="20"/>
  <c r="AC51" i="20"/>
  <c r="AE51" i="20" s="1"/>
  <c r="AF27" i="20"/>
  <c r="AC27" i="20"/>
  <c r="AE27" i="20" s="1"/>
  <c r="AC33" i="20"/>
  <c r="AE33" i="20" s="1"/>
  <c r="AF33" i="20"/>
  <c r="AC45" i="20"/>
  <c r="AE45" i="20" s="1"/>
  <c r="AF45" i="20"/>
  <c r="AF39" i="20"/>
  <c r="AC39" i="20"/>
  <c r="AE39" i="20" s="1"/>
  <c r="X18" i="20"/>
  <c r="X19" i="20"/>
  <c r="U16" i="20"/>
  <c r="X16" i="20" s="1"/>
  <c r="U15" i="20"/>
  <c r="X15" i="20" s="1"/>
  <c r="AC15" i="20" l="1"/>
  <c r="AE15" i="20" s="1"/>
  <c r="AD15" i="20"/>
  <c r="AF15" i="20" s="1"/>
  <c r="AG51" i="20"/>
  <c r="AG45" i="20"/>
  <c r="AG39" i="20"/>
  <c r="AG33" i="20"/>
  <c r="AG27" i="20"/>
  <c r="AG21" i="20"/>
  <c r="W514" i="21"/>
  <c r="W513" i="21"/>
  <c r="W512" i="21"/>
  <c r="W511" i="21"/>
  <c r="W510" i="21"/>
  <c r="AA509" i="21"/>
  <c r="Z509" i="21"/>
  <c r="Y509" i="21"/>
  <c r="X509" i="21"/>
  <c r="W509" i="21"/>
  <c r="L509" i="21"/>
  <c r="B509" i="21"/>
  <c r="D509" i="21" s="1"/>
  <c r="W508" i="21"/>
  <c r="W507" i="21"/>
  <c r="W506" i="21"/>
  <c r="W505" i="21"/>
  <c r="W504" i="21"/>
  <c r="AA503" i="21"/>
  <c r="Z503" i="21"/>
  <c r="Y503" i="21"/>
  <c r="X503" i="21"/>
  <c r="W503" i="21"/>
  <c r="L503" i="21"/>
  <c r="B503" i="21"/>
  <c r="D503" i="21" s="1"/>
  <c r="W502" i="21"/>
  <c r="W501" i="21"/>
  <c r="W500" i="21"/>
  <c r="W499" i="21"/>
  <c r="W498" i="21"/>
  <c r="AA497" i="21"/>
  <c r="Z497" i="21"/>
  <c r="Y497" i="21"/>
  <c r="X497" i="21"/>
  <c r="W497" i="21"/>
  <c r="L497" i="21"/>
  <c r="B497" i="21"/>
  <c r="D497" i="21" s="1"/>
  <c r="W496" i="21"/>
  <c r="W495" i="21"/>
  <c r="W494" i="21"/>
  <c r="W493" i="21"/>
  <c r="W492" i="21"/>
  <c r="AA491" i="21"/>
  <c r="Z491" i="21"/>
  <c r="Y491" i="21"/>
  <c r="X491" i="21"/>
  <c r="W491" i="21"/>
  <c r="L491" i="21"/>
  <c r="B491" i="21"/>
  <c r="D491" i="21" s="1"/>
  <c r="W490" i="21"/>
  <c r="W489" i="21"/>
  <c r="W488" i="21"/>
  <c r="W487" i="21"/>
  <c r="W486" i="21"/>
  <c r="AA485" i="21"/>
  <c r="Z485" i="21"/>
  <c r="Y485" i="21"/>
  <c r="X485" i="21"/>
  <c r="W485" i="21"/>
  <c r="L485" i="21"/>
  <c r="B485" i="21"/>
  <c r="D485" i="21" s="1"/>
  <c r="W484" i="21"/>
  <c r="W483" i="21"/>
  <c r="W482" i="21"/>
  <c r="W481" i="21"/>
  <c r="W480" i="21"/>
  <c r="AA479" i="21"/>
  <c r="Z479" i="21"/>
  <c r="Y479" i="21"/>
  <c r="X479" i="21"/>
  <c r="W479" i="21"/>
  <c r="L479" i="21"/>
  <c r="B479" i="21"/>
  <c r="D479" i="21" s="1"/>
  <c r="W478" i="21"/>
  <c r="W477" i="21"/>
  <c r="W476" i="21"/>
  <c r="W475" i="21"/>
  <c r="W474" i="21"/>
  <c r="AA473" i="21"/>
  <c r="Z473" i="21"/>
  <c r="Y473" i="21"/>
  <c r="X473" i="21"/>
  <c r="W473" i="21"/>
  <c r="L473" i="21"/>
  <c r="B473" i="21"/>
  <c r="D473" i="21" s="1"/>
  <c r="W472" i="21"/>
  <c r="W471" i="21"/>
  <c r="W470" i="21"/>
  <c r="W469" i="21"/>
  <c r="W468" i="21"/>
  <c r="AA467" i="21"/>
  <c r="Z467" i="21"/>
  <c r="Y467" i="21"/>
  <c r="X467" i="21"/>
  <c r="W467" i="21"/>
  <c r="L467" i="21"/>
  <c r="B467" i="21"/>
  <c r="D467" i="21" s="1"/>
  <c r="W466" i="21"/>
  <c r="W465" i="21"/>
  <c r="W464" i="21"/>
  <c r="W463" i="21"/>
  <c r="W462" i="21"/>
  <c r="AA461" i="21"/>
  <c r="Z461" i="21"/>
  <c r="Y461" i="21"/>
  <c r="X461" i="21"/>
  <c r="W461" i="21"/>
  <c r="L461" i="21"/>
  <c r="B461" i="21"/>
  <c r="D461" i="21" s="1"/>
  <c r="W460" i="21"/>
  <c r="W459" i="21"/>
  <c r="W458" i="21"/>
  <c r="W457" i="21"/>
  <c r="W456" i="21"/>
  <c r="AA455" i="21"/>
  <c r="Z455" i="21"/>
  <c r="Y455" i="21"/>
  <c r="X455" i="21"/>
  <c r="W455" i="21"/>
  <c r="L455" i="21"/>
  <c r="B455" i="21"/>
  <c r="D455" i="21" s="1"/>
  <c r="W454" i="21"/>
  <c r="W453" i="21"/>
  <c r="W452" i="21"/>
  <c r="W451" i="21"/>
  <c r="W450" i="21"/>
  <c r="AA449" i="21"/>
  <c r="Z449" i="21"/>
  <c r="Y449" i="21"/>
  <c r="X449" i="21"/>
  <c r="W449" i="21"/>
  <c r="L449" i="21"/>
  <c r="B449" i="21"/>
  <c r="D449" i="21" s="1"/>
  <c r="W448" i="21"/>
  <c r="W447" i="21"/>
  <c r="W446" i="21"/>
  <c r="W445" i="21"/>
  <c r="W444" i="21"/>
  <c r="AA443" i="21"/>
  <c r="Z443" i="21"/>
  <c r="Y443" i="21"/>
  <c r="X443" i="21"/>
  <c r="W443" i="21"/>
  <c r="L443" i="21"/>
  <c r="B443" i="21"/>
  <c r="D443" i="21" s="1"/>
  <c r="W442" i="21"/>
  <c r="W441" i="21"/>
  <c r="W440" i="21"/>
  <c r="W439" i="21"/>
  <c r="W438" i="21"/>
  <c r="AA437" i="21"/>
  <c r="Z437" i="21"/>
  <c r="Y437" i="21"/>
  <c r="X437" i="21"/>
  <c r="W437" i="21"/>
  <c r="L437" i="21"/>
  <c r="B437" i="21"/>
  <c r="D437" i="21" s="1"/>
  <c r="W436" i="21"/>
  <c r="W435" i="21"/>
  <c r="W434" i="21"/>
  <c r="W433" i="21"/>
  <c r="W432" i="21"/>
  <c r="AA431" i="21"/>
  <c r="Z431" i="21"/>
  <c r="Y431" i="21"/>
  <c r="X431" i="21"/>
  <c r="W431" i="21"/>
  <c r="L431" i="21"/>
  <c r="B431" i="21"/>
  <c r="D431" i="21" s="1"/>
  <c r="W430" i="21"/>
  <c r="W429" i="21"/>
  <c r="W428" i="21"/>
  <c r="W427" i="21"/>
  <c r="W426" i="21"/>
  <c r="AA425" i="21"/>
  <c r="Z425" i="21"/>
  <c r="Y425" i="21"/>
  <c r="X425" i="21"/>
  <c r="W425" i="21"/>
  <c r="L425" i="21"/>
  <c r="B425" i="21"/>
  <c r="D425" i="21" s="1"/>
  <c r="W424" i="21"/>
  <c r="W423" i="21"/>
  <c r="W422" i="21"/>
  <c r="W421" i="21"/>
  <c r="W420" i="21"/>
  <c r="AA419" i="21"/>
  <c r="Z419" i="21"/>
  <c r="Y419" i="21"/>
  <c r="X419" i="21"/>
  <c r="W419" i="21"/>
  <c r="L419" i="21"/>
  <c r="B419" i="21"/>
  <c r="D419" i="21" s="1"/>
  <c r="W418" i="21"/>
  <c r="W417" i="21"/>
  <c r="W416" i="21"/>
  <c r="W415" i="21"/>
  <c r="W414" i="21"/>
  <c r="AA413" i="21"/>
  <c r="Z413" i="21"/>
  <c r="Y413" i="21"/>
  <c r="X413" i="21"/>
  <c r="W413" i="21"/>
  <c r="L413" i="21"/>
  <c r="B413" i="21"/>
  <c r="D413" i="21" s="1"/>
  <c r="W412" i="21"/>
  <c r="W411" i="21"/>
  <c r="W410" i="21"/>
  <c r="W409" i="21"/>
  <c r="W408" i="21"/>
  <c r="AA407" i="21"/>
  <c r="Z407" i="21"/>
  <c r="Y407" i="21"/>
  <c r="X407" i="21"/>
  <c r="W407" i="21"/>
  <c r="L407" i="21"/>
  <c r="B407" i="21"/>
  <c r="D407" i="21" s="1"/>
  <c r="W406" i="21"/>
  <c r="W405" i="21"/>
  <c r="W404" i="21"/>
  <c r="W403" i="21"/>
  <c r="W402" i="21"/>
  <c r="AA401" i="21"/>
  <c r="Z401" i="21"/>
  <c r="Y401" i="21"/>
  <c r="X401" i="21"/>
  <c r="W401" i="21"/>
  <c r="L401" i="21"/>
  <c r="B401" i="21"/>
  <c r="D401" i="21" s="1"/>
  <c r="W400" i="21"/>
  <c r="W399" i="21"/>
  <c r="W398" i="21"/>
  <c r="W397" i="21"/>
  <c r="W396" i="21"/>
  <c r="AA395" i="21"/>
  <c r="Z395" i="21"/>
  <c r="Y395" i="21"/>
  <c r="X395" i="21"/>
  <c r="W395" i="21"/>
  <c r="L395" i="21"/>
  <c r="B395" i="21"/>
  <c r="D395" i="21" s="1"/>
  <c r="W394" i="21"/>
  <c r="W393" i="21"/>
  <c r="W392" i="21"/>
  <c r="W391" i="21"/>
  <c r="W390" i="21"/>
  <c r="AA389" i="21"/>
  <c r="Z389" i="21"/>
  <c r="Y389" i="21"/>
  <c r="X389" i="21"/>
  <c r="W389" i="21"/>
  <c r="L389" i="21"/>
  <c r="B389" i="21"/>
  <c r="D389" i="21" s="1"/>
  <c r="W388" i="21"/>
  <c r="W387" i="21"/>
  <c r="W386" i="21"/>
  <c r="W385" i="21"/>
  <c r="W384" i="21"/>
  <c r="AA383" i="21"/>
  <c r="Z383" i="21"/>
  <c r="Y383" i="21"/>
  <c r="X383" i="21"/>
  <c r="W383" i="21"/>
  <c r="L383" i="21"/>
  <c r="B383" i="21"/>
  <c r="D383" i="21" s="1"/>
  <c r="W382" i="21"/>
  <c r="W381" i="21"/>
  <c r="W380" i="21"/>
  <c r="W379" i="21"/>
  <c r="W378" i="21"/>
  <c r="AA377" i="21"/>
  <c r="Z377" i="21"/>
  <c r="Y377" i="21"/>
  <c r="X377" i="21"/>
  <c r="W377" i="21"/>
  <c r="L377" i="21"/>
  <c r="B377" i="21"/>
  <c r="D377" i="21" s="1"/>
  <c r="W376" i="21"/>
  <c r="W375" i="21"/>
  <c r="W374" i="21"/>
  <c r="W373" i="21"/>
  <c r="W372" i="21"/>
  <c r="AA371" i="21"/>
  <c r="Z371" i="21"/>
  <c r="Y371" i="21"/>
  <c r="X371" i="21"/>
  <c r="W371" i="21"/>
  <c r="L371" i="21"/>
  <c r="B371" i="21"/>
  <c r="D371" i="21" s="1"/>
  <c r="W370" i="21"/>
  <c r="W369" i="21"/>
  <c r="W368" i="21"/>
  <c r="W367" i="21"/>
  <c r="W366" i="21"/>
  <c r="AA365" i="21"/>
  <c r="Z365" i="21"/>
  <c r="Y365" i="21"/>
  <c r="X365" i="21"/>
  <c r="W365" i="21"/>
  <c r="L365" i="21"/>
  <c r="B365" i="21"/>
  <c r="D365" i="21" s="1"/>
  <c r="W364" i="21"/>
  <c r="W363" i="21"/>
  <c r="W362" i="21"/>
  <c r="W361" i="21"/>
  <c r="W360" i="21"/>
  <c r="AA359" i="21"/>
  <c r="Z359" i="21"/>
  <c r="Y359" i="21"/>
  <c r="X359" i="21"/>
  <c r="W359" i="21"/>
  <c r="L359" i="21"/>
  <c r="B359" i="21"/>
  <c r="D359" i="21" s="1"/>
  <c r="W358" i="21"/>
  <c r="W357" i="21"/>
  <c r="W356" i="21"/>
  <c r="W355" i="21"/>
  <c r="W354" i="21"/>
  <c r="AA353" i="21"/>
  <c r="Z353" i="21"/>
  <c r="Y353" i="21"/>
  <c r="X353" i="21"/>
  <c r="W353" i="21"/>
  <c r="L353" i="21"/>
  <c r="B353" i="21"/>
  <c r="D353" i="21" s="1"/>
  <c r="W352" i="21"/>
  <c r="W351" i="21"/>
  <c r="W350" i="21"/>
  <c r="W349" i="21"/>
  <c r="W348" i="21"/>
  <c r="AA347" i="21"/>
  <c r="Z347" i="21"/>
  <c r="Y347" i="21"/>
  <c r="X347" i="21"/>
  <c r="W347" i="21"/>
  <c r="L347" i="21"/>
  <c r="B347" i="21"/>
  <c r="D347" i="21" s="1"/>
  <c r="W346" i="21"/>
  <c r="W345" i="21"/>
  <c r="W344" i="21"/>
  <c r="W343" i="21"/>
  <c r="W342" i="21"/>
  <c r="AA341" i="21"/>
  <c r="Z341" i="21"/>
  <c r="Y341" i="21"/>
  <c r="X341" i="21"/>
  <c r="W341" i="21"/>
  <c r="L341" i="21"/>
  <c r="B341" i="21"/>
  <c r="D341" i="21" s="1"/>
  <c r="W340" i="21"/>
  <c r="W339" i="21"/>
  <c r="W338" i="21"/>
  <c r="W337" i="21"/>
  <c r="W336" i="21"/>
  <c r="AA335" i="21"/>
  <c r="Z335" i="21"/>
  <c r="Y335" i="21"/>
  <c r="X335" i="21"/>
  <c r="W335" i="21"/>
  <c r="L335" i="21"/>
  <c r="B335" i="21"/>
  <c r="D335" i="21" s="1"/>
  <c r="W334" i="21"/>
  <c r="W333" i="21"/>
  <c r="W332" i="21"/>
  <c r="W331" i="21"/>
  <c r="W330" i="21"/>
  <c r="AA329" i="21"/>
  <c r="Z329" i="21"/>
  <c r="Y329" i="21"/>
  <c r="X329" i="21"/>
  <c r="W329" i="21"/>
  <c r="L329" i="21"/>
  <c r="B329" i="21"/>
  <c r="D329" i="21" s="1"/>
  <c r="W328" i="21"/>
  <c r="W327" i="21"/>
  <c r="W326" i="21"/>
  <c r="W325" i="21"/>
  <c r="W324" i="21"/>
  <c r="AA323" i="21"/>
  <c r="Z323" i="21"/>
  <c r="Y323" i="21"/>
  <c r="X323" i="21"/>
  <c r="W323" i="21"/>
  <c r="L323" i="21"/>
  <c r="B323" i="21"/>
  <c r="D323" i="21" s="1"/>
  <c r="W322" i="21"/>
  <c r="W321" i="21"/>
  <c r="W320" i="21"/>
  <c r="W319" i="21"/>
  <c r="W318" i="21"/>
  <c r="AA317" i="21"/>
  <c r="Z317" i="21"/>
  <c r="Y317" i="21"/>
  <c r="X317" i="21"/>
  <c r="W317" i="21"/>
  <c r="L317" i="21"/>
  <c r="B317" i="21"/>
  <c r="D317" i="21" s="1"/>
  <c r="W316" i="21"/>
  <c r="W315" i="21"/>
  <c r="W314" i="21"/>
  <c r="W313" i="21"/>
  <c r="W312" i="21"/>
  <c r="AA311" i="21"/>
  <c r="Z311" i="21"/>
  <c r="Y311" i="21"/>
  <c r="X311" i="21"/>
  <c r="W311" i="21"/>
  <c r="L311" i="21"/>
  <c r="B311" i="21"/>
  <c r="D311" i="21" s="1"/>
  <c r="W310" i="21"/>
  <c r="W309" i="21"/>
  <c r="W308" i="21"/>
  <c r="W307" i="21"/>
  <c r="W306" i="21"/>
  <c r="AA305" i="21"/>
  <c r="Z305" i="21"/>
  <c r="Y305" i="21"/>
  <c r="X305" i="21"/>
  <c r="W305" i="21"/>
  <c r="L305" i="21"/>
  <c r="B305" i="21"/>
  <c r="D305" i="21" s="1"/>
  <c r="W304" i="21"/>
  <c r="W303" i="21"/>
  <c r="W302" i="21"/>
  <c r="W301" i="21"/>
  <c r="W300" i="21"/>
  <c r="AA299" i="21"/>
  <c r="Z299" i="21"/>
  <c r="Y299" i="21"/>
  <c r="X299" i="21"/>
  <c r="W299" i="21"/>
  <c r="L299" i="21"/>
  <c r="B299" i="21"/>
  <c r="D299" i="21" s="1"/>
  <c r="W298" i="21"/>
  <c r="W297" i="21"/>
  <c r="W296" i="21"/>
  <c r="W295" i="21"/>
  <c r="W294" i="21"/>
  <c r="AA293" i="21"/>
  <c r="Z293" i="21"/>
  <c r="Y293" i="21"/>
  <c r="X293" i="21"/>
  <c r="W293" i="21"/>
  <c r="L293" i="21"/>
  <c r="B293" i="21"/>
  <c r="D293" i="21" s="1"/>
  <c r="W292" i="21"/>
  <c r="W291" i="21"/>
  <c r="W290" i="21"/>
  <c r="W289" i="21"/>
  <c r="W288" i="21"/>
  <c r="AA287" i="21"/>
  <c r="Z287" i="21"/>
  <c r="Y287" i="21"/>
  <c r="X287" i="21"/>
  <c r="W287" i="21"/>
  <c r="L287" i="21"/>
  <c r="B287" i="21"/>
  <c r="D287" i="21" s="1"/>
  <c r="W286" i="21"/>
  <c r="W285" i="21"/>
  <c r="W284" i="21"/>
  <c r="W283" i="21"/>
  <c r="W282" i="21"/>
  <c r="AA281" i="21"/>
  <c r="Z281" i="21"/>
  <c r="Y281" i="21"/>
  <c r="X281" i="21"/>
  <c r="W281" i="21"/>
  <c r="L281" i="21"/>
  <c r="B281" i="21"/>
  <c r="D281" i="21" s="1"/>
  <c r="W280" i="21"/>
  <c r="W279" i="21"/>
  <c r="W278" i="21"/>
  <c r="W277" i="21"/>
  <c r="W276" i="21"/>
  <c r="AA275" i="21"/>
  <c r="Z275" i="21"/>
  <c r="Y275" i="21"/>
  <c r="X275" i="21"/>
  <c r="W275" i="21"/>
  <c r="L275" i="21"/>
  <c r="B275" i="21"/>
  <c r="D275" i="21" s="1"/>
  <c r="W274" i="21"/>
  <c r="W273" i="21"/>
  <c r="W272" i="21"/>
  <c r="W271" i="21"/>
  <c r="W270" i="21"/>
  <c r="AA269" i="21"/>
  <c r="Z269" i="21"/>
  <c r="Y269" i="21"/>
  <c r="X269" i="21"/>
  <c r="W269" i="21"/>
  <c r="L269" i="21"/>
  <c r="B269" i="21"/>
  <c r="D269" i="21" s="1"/>
  <c r="W268" i="21"/>
  <c r="W267" i="21"/>
  <c r="W266" i="21"/>
  <c r="W265" i="21"/>
  <c r="W264" i="21"/>
  <c r="AA263" i="21"/>
  <c r="Z263" i="21"/>
  <c r="Y263" i="21"/>
  <c r="X263" i="21"/>
  <c r="W263" i="21"/>
  <c r="L263" i="21"/>
  <c r="D263" i="21"/>
  <c r="W262" i="21"/>
  <c r="W261" i="21"/>
  <c r="W260" i="21"/>
  <c r="W259" i="21"/>
  <c r="W258" i="21"/>
  <c r="AA257" i="21"/>
  <c r="Z257" i="21"/>
  <c r="Y257" i="21"/>
  <c r="X257" i="21"/>
  <c r="W257" i="21"/>
  <c r="L257" i="21"/>
  <c r="B257" i="21"/>
  <c r="D257" i="21" s="1"/>
  <c r="W256" i="21"/>
  <c r="W255" i="21"/>
  <c r="W254" i="21"/>
  <c r="W253" i="21"/>
  <c r="W252" i="21"/>
  <c r="AA251" i="21"/>
  <c r="Z251" i="21"/>
  <c r="Y251" i="21"/>
  <c r="X251" i="21"/>
  <c r="W251" i="21"/>
  <c r="L251" i="21"/>
  <c r="B251" i="21"/>
  <c r="D251" i="21" s="1"/>
  <c r="W250" i="21"/>
  <c r="W249" i="21"/>
  <c r="W248" i="21"/>
  <c r="W247" i="21"/>
  <c r="W246" i="21"/>
  <c r="AA245" i="21"/>
  <c r="Z245" i="21"/>
  <c r="Y245" i="21"/>
  <c r="X245" i="21"/>
  <c r="W245" i="21"/>
  <c r="L245" i="21"/>
  <c r="B245" i="21"/>
  <c r="D245" i="21" s="1"/>
  <c r="W244" i="21"/>
  <c r="W243" i="21"/>
  <c r="W242" i="21"/>
  <c r="W241" i="21"/>
  <c r="W240" i="21"/>
  <c r="AA239" i="21"/>
  <c r="Z239" i="21"/>
  <c r="Y239" i="21"/>
  <c r="X239" i="21"/>
  <c r="W239" i="21"/>
  <c r="L239" i="21"/>
  <c r="B239" i="21"/>
  <c r="D239" i="21" s="1"/>
  <c r="W238" i="21"/>
  <c r="W237" i="21"/>
  <c r="W236" i="21"/>
  <c r="W235" i="21"/>
  <c r="W234" i="21"/>
  <c r="AA233" i="21"/>
  <c r="Z233" i="21"/>
  <c r="Y233" i="21"/>
  <c r="X233" i="21"/>
  <c r="W233" i="21"/>
  <c r="L233" i="21"/>
  <c r="B233" i="21"/>
  <c r="D233" i="21" s="1"/>
  <c r="W232" i="21"/>
  <c r="W231" i="21"/>
  <c r="W230" i="21"/>
  <c r="W229" i="21"/>
  <c r="W228" i="21"/>
  <c r="AA227" i="21"/>
  <c r="Z227" i="21"/>
  <c r="Y227" i="21"/>
  <c r="X227" i="21"/>
  <c r="W227" i="21"/>
  <c r="L227" i="21"/>
  <c r="B227" i="21"/>
  <c r="D227" i="21" s="1"/>
  <c r="W226" i="21"/>
  <c r="W225" i="21"/>
  <c r="W224" i="21"/>
  <c r="W223" i="21"/>
  <c r="W222" i="21"/>
  <c r="AA221" i="21"/>
  <c r="Z221" i="21"/>
  <c r="Y221" i="21"/>
  <c r="X221" i="21"/>
  <c r="W221" i="21"/>
  <c r="L221" i="21"/>
  <c r="B221" i="21"/>
  <c r="D221" i="21" s="1"/>
  <c r="W220" i="21"/>
  <c r="W219" i="21"/>
  <c r="W218" i="21"/>
  <c r="W217" i="21"/>
  <c r="W216" i="21"/>
  <c r="AA215" i="21"/>
  <c r="Z215" i="21"/>
  <c r="Y215" i="21"/>
  <c r="X215" i="21"/>
  <c r="W215" i="21"/>
  <c r="L215" i="21"/>
  <c r="B215" i="21"/>
  <c r="D215" i="21" s="1"/>
  <c r="W214" i="21"/>
  <c r="W213" i="21"/>
  <c r="W212" i="21"/>
  <c r="W211" i="21"/>
  <c r="W210" i="21"/>
  <c r="AA209" i="21"/>
  <c r="Z209" i="21"/>
  <c r="Y209" i="21"/>
  <c r="X209" i="21"/>
  <c r="W209" i="21"/>
  <c r="L209" i="21"/>
  <c r="B209" i="21"/>
  <c r="D209" i="21" s="1"/>
  <c r="W208" i="21"/>
  <c r="W207" i="21"/>
  <c r="W206" i="21"/>
  <c r="W205" i="21"/>
  <c r="W204" i="21"/>
  <c r="AA203" i="21"/>
  <c r="Z203" i="21"/>
  <c r="Y203" i="21"/>
  <c r="X203" i="21"/>
  <c r="W203" i="21"/>
  <c r="L203" i="21"/>
  <c r="B203" i="21"/>
  <c r="D203" i="21" s="1"/>
  <c r="W202" i="21"/>
  <c r="W201" i="21"/>
  <c r="W200" i="21"/>
  <c r="W199" i="21"/>
  <c r="W198" i="21"/>
  <c r="AA197" i="21"/>
  <c r="Z197" i="21"/>
  <c r="Y197" i="21"/>
  <c r="X197" i="21"/>
  <c r="W197" i="21"/>
  <c r="L197" i="21"/>
  <c r="B197" i="21"/>
  <c r="D197" i="21" s="1"/>
  <c r="W196" i="21"/>
  <c r="W195" i="21"/>
  <c r="W194" i="21"/>
  <c r="W193" i="21"/>
  <c r="W192" i="21"/>
  <c r="AA191" i="21"/>
  <c r="Z191" i="21"/>
  <c r="Y191" i="21"/>
  <c r="X191" i="21"/>
  <c r="W191" i="21"/>
  <c r="L191" i="21"/>
  <c r="B191" i="21"/>
  <c r="D191" i="21" s="1"/>
  <c r="W190" i="21"/>
  <c r="W189" i="21"/>
  <c r="W188" i="21"/>
  <c r="W187" i="21"/>
  <c r="W186" i="21"/>
  <c r="AA185" i="21"/>
  <c r="Z185" i="21"/>
  <c r="Y185" i="21"/>
  <c r="X185" i="21"/>
  <c r="W185" i="21"/>
  <c r="L185" i="21"/>
  <c r="B185" i="21"/>
  <c r="D185" i="21" s="1"/>
  <c r="W184" i="21"/>
  <c r="W183" i="21"/>
  <c r="W182" i="21"/>
  <c r="W181" i="21"/>
  <c r="W180" i="21"/>
  <c r="AA179" i="21"/>
  <c r="Z179" i="21"/>
  <c r="Y179" i="21"/>
  <c r="X179" i="21"/>
  <c r="W179" i="21"/>
  <c r="L179" i="21"/>
  <c r="B179" i="21"/>
  <c r="D179" i="21" s="1"/>
  <c r="W178" i="21"/>
  <c r="W177" i="21"/>
  <c r="W176" i="21"/>
  <c r="W175" i="21"/>
  <c r="W174" i="21"/>
  <c r="AA173" i="21"/>
  <c r="Z173" i="21"/>
  <c r="Y173" i="21"/>
  <c r="X173" i="21"/>
  <c r="W173" i="21"/>
  <c r="L173" i="21"/>
  <c r="B173" i="21"/>
  <c r="D173" i="21" s="1"/>
  <c r="W172" i="21"/>
  <c r="W171" i="21"/>
  <c r="W170" i="21"/>
  <c r="W169" i="21"/>
  <c r="W168" i="21"/>
  <c r="AA167" i="21"/>
  <c r="Z167" i="21"/>
  <c r="Y167" i="21"/>
  <c r="X167" i="21"/>
  <c r="W167" i="21"/>
  <c r="L167" i="21"/>
  <c r="B167" i="21"/>
  <c r="D167" i="21" s="1"/>
  <c r="W166" i="21"/>
  <c r="W165" i="21"/>
  <c r="W164" i="21"/>
  <c r="W163" i="21"/>
  <c r="W162" i="21"/>
  <c r="AA161" i="21"/>
  <c r="Z161" i="21"/>
  <c r="Y161" i="21"/>
  <c r="X161" i="21"/>
  <c r="W161" i="21"/>
  <c r="L161" i="21"/>
  <c r="B161" i="21"/>
  <c r="D161" i="21" s="1"/>
  <c r="W160" i="21"/>
  <c r="W159" i="21"/>
  <c r="W158" i="21"/>
  <c r="W157" i="21"/>
  <c r="W156" i="21"/>
  <c r="AA155" i="21"/>
  <c r="Z155" i="21"/>
  <c r="Y155" i="21"/>
  <c r="X155" i="21"/>
  <c r="W155" i="21"/>
  <c r="L155" i="21"/>
  <c r="B155" i="21"/>
  <c r="D155" i="21" s="1"/>
  <c r="W154" i="21"/>
  <c r="W153" i="21"/>
  <c r="W152" i="21"/>
  <c r="W151" i="21"/>
  <c r="W150" i="21"/>
  <c r="AA149" i="21"/>
  <c r="Z149" i="21"/>
  <c r="Y149" i="21"/>
  <c r="X149" i="21"/>
  <c r="W149" i="21"/>
  <c r="L149" i="21"/>
  <c r="B149" i="21"/>
  <c r="D149" i="21" s="1"/>
  <c r="W148" i="21"/>
  <c r="W147" i="21"/>
  <c r="W146" i="21"/>
  <c r="W145" i="21"/>
  <c r="W144" i="21"/>
  <c r="AA143" i="21"/>
  <c r="Z143" i="21"/>
  <c r="Y143" i="21"/>
  <c r="X143" i="21"/>
  <c r="W143" i="21"/>
  <c r="L143" i="21"/>
  <c r="B143" i="21"/>
  <c r="D143" i="21" s="1"/>
  <c r="W142" i="21"/>
  <c r="W141" i="21"/>
  <c r="W140" i="21"/>
  <c r="W139" i="21"/>
  <c r="W138" i="21"/>
  <c r="AA137" i="21"/>
  <c r="Z137" i="21"/>
  <c r="Y137" i="21"/>
  <c r="X137" i="21"/>
  <c r="W137" i="21"/>
  <c r="L137" i="21"/>
  <c r="B137" i="21"/>
  <c r="D137" i="21" s="1"/>
  <c r="W136" i="21"/>
  <c r="W135" i="21"/>
  <c r="W134" i="21"/>
  <c r="W133" i="21"/>
  <c r="W132" i="21"/>
  <c r="AA131" i="21"/>
  <c r="Z131" i="21"/>
  <c r="Y131" i="21"/>
  <c r="X131" i="21"/>
  <c r="W131" i="21"/>
  <c r="L131" i="21"/>
  <c r="B131" i="21"/>
  <c r="D131" i="21" s="1"/>
  <c r="W130" i="21"/>
  <c r="W129" i="21"/>
  <c r="W128" i="21"/>
  <c r="W127" i="21"/>
  <c r="W126" i="21"/>
  <c r="AA125" i="21"/>
  <c r="Z125" i="21"/>
  <c r="Y125" i="21"/>
  <c r="X125" i="21"/>
  <c r="W125" i="21"/>
  <c r="L125" i="21"/>
  <c r="B125" i="21"/>
  <c r="D125" i="21" s="1"/>
  <c r="W124" i="21"/>
  <c r="W123" i="21"/>
  <c r="W122" i="21"/>
  <c r="W121" i="21"/>
  <c r="W120" i="21"/>
  <c r="AA119" i="21"/>
  <c r="Z119" i="21"/>
  <c r="Y119" i="21"/>
  <c r="X119" i="21"/>
  <c r="W119" i="21"/>
  <c r="L119" i="21"/>
  <c r="B119" i="21"/>
  <c r="D119" i="21" s="1"/>
  <c r="W118" i="21"/>
  <c r="W117" i="21"/>
  <c r="W116" i="21"/>
  <c r="W115" i="21"/>
  <c r="W114" i="21"/>
  <c r="AA113" i="21"/>
  <c r="Z113" i="21"/>
  <c r="Y113" i="21"/>
  <c r="X113" i="21"/>
  <c r="W113" i="21"/>
  <c r="L113" i="21"/>
  <c r="B113" i="21"/>
  <c r="D113" i="21" s="1"/>
  <c r="W112" i="21"/>
  <c r="W111" i="21"/>
  <c r="W110" i="21"/>
  <c r="W109" i="21"/>
  <c r="W108" i="21"/>
  <c r="AA107" i="21"/>
  <c r="Z107" i="21"/>
  <c r="Y107" i="21"/>
  <c r="X107" i="21"/>
  <c r="W107" i="21"/>
  <c r="L107" i="21"/>
  <c r="B107" i="21"/>
  <c r="D107" i="21" s="1"/>
  <c r="W106" i="21"/>
  <c r="W105" i="21"/>
  <c r="W104" i="21"/>
  <c r="W103" i="21"/>
  <c r="W102" i="21"/>
  <c r="AA101" i="21"/>
  <c r="Z101" i="21"/>
  <c r="Y101" i="21"/>
  <c r="X101" i="21"/>
  <c r="W101" i="21"/>
  <c r="L101" i="21"/>
  <c r="B101" i="21"/>
  <c r="D101" i="21" s="1"/>
  <c r="W100" i="21"/>
  <c r="W99" i="21"/>
  <c r="W98" i="21"/>
  <c r="W97" i="21"/>
  <c r="W96" i="21"/>
  <c r="AA95" i="21"/>
  <c r="Z95" i="21"/>
  <c r="Y95" i="21"/>
  <c r="X95" i="21"/>
  <c r="W95" i="21"/>
  <c r="L95" i="21"/>
  <c r="B95" i="21"/>
  <c r="D95" i="21" s="1"/>
  <c r="W94" i="21"/>
  <c r="W93" i="21"/>
  <c r="W92" i="21"/>
  <c r="W91" i="21"/>
  <c r="W90" i="21"/>
  <c r="AA89" i="21"/>
  <c r="Z89" i="21"/>
  <c r="Y89" i="21"/>
  <c r="X89" i="21"/>
  <c r="W89" i="21"/>
  <c r="L89" i="21"/>
  <c r="B89" i="21"/>
  <c r="D89" i="21" s="1"/>
  <c r="W88" i="21"/>
  <c r="W87" i="21"/>
  <c r="W86" i="21"/>
  <c r="W85" i="21"/>
  <c r="W84" i="21"/>
  <c r="AA83" i="21"/>
  <c r="Z83" i="21"/>
  <c r="Y83" i="21"/>
  <c r="X83" i="21"/>
  <c r="W83" i="21"/>
  <c r="L83" i="21"/>
  <c r="B83" i="21"/>
  <c r="D83" i="21" s="1"/>
  <c r="W82" i="21"/>
  <c r="W81" i="21"/>
  <c r="W80" i="21"/>
  <c r="W79" i="21"/>
  <c r="W78" i="21"/>
  <c r="AA77" i="21"/>
  <c r="Z77" i="21"/>
  <c r="Y77" i="21"/>
  <c r="X77" i="21"/>
  <c r="W77" i="21"/>
  <c r="L77" i="21"/>
  <c r="B77" i="21"/>
  <c r="D77" i="21" s="1"/>
  <c r="W76" i="21"/>
  <c r="W75" i="21"/>
  <c r="W74" i="21"/>
  <c r="W73" i="21"/>
  <c r="W72" i="21"/>
  <c r="AA71" i="21"/>
  <c r="Z71" i="21"/>
  <c r="Y71" i="21"/>
  <c r="X71" i="21"/>
  <c r="W71" i="21"/>
  <c r="L71" i="21"/>
  <c r="B71" i="21"/>
  <c r="D71" i="21" s="1"/>
  <c r="W70" i="21"/>
  <c r="W69" i="21"/>
  <c r="W68" i="21"/>
  <c r="W67" i="21"/>
  <c r="W66" i="21"/>
  <c r="AA65" i="21"/>
  <c r="Z65" i="21"/>
  <c r="Y65" i="21"/>
  <c r="X65" i="21"/>
  <c r="W65" i="21"/>
  <c r="L65" i="21"/>
  <c r="B65" i="21"/>
  <c r="D65" i="21" s="1"/>
  <c r="W64" i="21"/>
  <c r="W63" i="21"/>
  <c r="W62" i="21"/>
  <c r="W61" i="21"/>
  <c r="W60" i="21"/>
  <c r="AA59" i="21"/>
  <c r="Z59" i="21"/>
  <c r="Y59" i="21"/>
  <c r="X59" i="21"/>
  <c r="W59" i="21"/>
  <c r="L59" i="21"/>
  <c r="B59" i="21"/>
  <c r="D59" i="21" s="1"/>
  <c r="W58" i="21"/>
  <c r="W57" i="21"/>
  <c r="W56" i="21"/>
  <c r="W55" i="21"/>
  <c r="W54" i="21"/>
  <c r="AA53" i="21"/>
  <c r="Z53" i="21"/>
  <c r="Y53" i="21"/>
  <c r="X53" i="21"/>
  <c r="W53" i="21"/>
  <c r="L53" i="21"/>
  <c r="B53" i="21"/>
  <c r="D53" i="21" s="1"/>
  <c r="W52" i="21"/>
  <c r="W51" i="21"/>
  <c r="W50" i="21"/>
  <c r="W49" i="21"/>
  <c r="W48" i="21"/>
  <c r="AA47" i="21"/>
  <c r="Z47" i="21"/>
  <c r="Y47" i="21"/>
  <c r="X47" i="21"/>
  <c r="W47" i="21"/>
  <c r="L47" i="21"/>
  <c r="B47" i="21"/>
  <c r="D47" i="21" s="1"/>
  <c r="W46" i="21"/>
  <c r="W45" i="21"/>
  <c r="W44" i="21"/>
  <c r="W43" i="21"/>
  <c r="W42" i="21"/>
  <c r="AA41" i="21"/>
  <c r="Z41" i="21"/>
  <c r="Y41" i="21"/>
  <c r="X41" i="21"/>
  <c r="W41" i="21"/>
  <c r="L41" i="21"/>
  <c r="B41" i="21"/>
  <c r="D41" i="21" s="1"/>
  <c r="W40" i="21"/>
  <c r="W39" i="21"/>
  <c r="W38" i="21"/>
  <c r="W37" i="21"/>
  <c r="W36" i="21"/>
  <c r="AA35" i="21"/>
  <c r="Z35" i="21"/>
  <c r="Y35" i="21"/>
  <c r="X35" i="21"/>
  <c r="W35" i="21"/>
  <c r="L35" i="21"/>
  <c r="B35" i="21"/>
  <c r="D35" i="21" s="1"/>
  <c r="W34" i="21"/>
  <c r="W33" i="21"/>
  <c r="W32" i="21"/>
  <c r="W31" i="21"/>
  <c r="W30" i="21"/>
  <c r="AA29" i="21"/>
  <c r="Z29" i="21"/>
  <c r="Y29" i="21"/>
  <c r="X29" i="21"/>
  <c r="W29" i="21"/>
  <c r="L29" i="21"/>
  <c r="B29" i="21"/>
  <c r="D29" i="21" s="1"/>
  <c r="W28" i="21"/>
  <c r="W27" i="21"/>
  <c r="W26" i="21"/>
  <c r="W25" i="21"/>
  <c r="W24" i="21"/>
  <c r="AA23" i="21"/>
  <c r="Z23" i="21"/>
  <c r="Y23" i="21"/>
  <c r="X23" i="21"/>
  <c r="W23" i="21"/>
  <c r="L23" i="21"/>
  <c r="B23" i="21"/>
  <c r="D23" i="21" s="1"/>
  <c r="W22" i="21"/>
  <c r="W21" i="21"/>
  <c r="W20" i="21"/>
  <c r="W19" i="21"/>
  <c r="W18" i="21"/>
  <c r="AA17" i="21"/>
  <c r="Z17" i="21"/>
  <c r="Y17" i="21"/>
  <c r="X17" i="21"/>
  <c r="W17" i="21"/>
  <c r="L17" i="21"/>
  <c r="B17" i="21"/>
  <c r="D17" i="21" s="1"/>
  <c r="B11" i="21"/>
  <c r="D11" i="21" s="1"/>
  <c r="Q111" i="19"/>
  <c r="S111" i="19" s="1"/>
  <c r="T111" i="19" s="1"/>
  <c r="B111" i="19"/>
  <c r="D111" i="19" s="1"/>
  <c r="Q110" i="19"/>
  <c r="S110" i="19" s="1"/>
  <c r="T110" i="19" s="1"/>
  <c r="B110" i="19"/>
  <c r="D110" i="19" s="1"/>
  <c r="Q109" i="19"/>
  <c r="S109" i="19" s="1"/>
  <c r="T109" i="19" s="1"/>
  <c r="B109" i="19"/>
  <c r="D109" i="19" s="1"/>
  <c r="Q108" i="19"/>
  <c r="S108" i="19" s="1"/>
  <c r="T108" i="19" s="1"/>
  <c r="B108" i="19"/>
  <c r="D108" i="19" s="1"/>
  <c r="Q107" i="19"/>
  <c r="S107" i="19" s="1"/>
  <c r="T107" i="19" s="1"/>
  <c r="B107" i="19"/>
  <c r="D107" i="19" s="1"/>
  <c r="Q106" i="19"/>
  <c r="S106" i="19" s="1"/>
  <c r="T106" i="19" s="1"/>
  <c r="B106" i="19"/>
  <c r="D106" i="19" s="1"/>
  <c r="Q105" i="19"/>
  <c r="S105" i="19" s="1"/>
  <c r="T105" i="19" s="1"/>
  <c r="B105" i="19"/>
  <c r="D105" i="19" s="1"/>
  <c r="Q104" i="19"/>
  <c r="S104" i="19" s="1"/>
  <c r="T104" i="19" s="1"/>
  <c r="B104" i="19"/>
  <c r="D104" i="19" s="1"/>
  <c r="Q103" i="19"/>
  <c r="S103" i="19" s="1"/>
  <c r="T103" i="19" s="1"/>
  <c r="B103" i="19"/>
  <c r="D103" i="19" s="1"/>
  <c r="Q102" i="19"/>
  <c r="S102" i="19" s="1"/>
  <c r="T102" i="19" s="1"/>
  <c r="B102" i="19"/>
  <c r="D102" i="19" s="1"/>
  <c r="Q101" i="19"/>
  <c r="S101" i="19" s="1"/>
  <c r="T101" i="19" s="1"/>
  <c r="B101" i="19"/>
  <c r="D101" i="19" s="1"/>
  <c r="Q100" i="19"/>
  <c r="S100" i="19" s="1"/>
  <c r="T100" i="19" s="1"/>
  <c r="B100" i="19"/>
  <c r="D100" i="19" s="1"/>
  <c r="Q99" i="19"/>
  <c r="S99" i="19" s="1"/>
  <c r="T99" i="19" s="1"/>
  <c r="B99" i="19"/>
  <c r="D99" i="19" s="1"/>
  <c r="Q98" i="19"/>
  <c r="S98" i="19" s="1"/>
  <c r="T98" i="19" s="1"/>
  <c r="B98" i="19"/>
  <c r="D98" i="19" s="1"/>
  <c r="Q97" i="19"/>
  <c r="S97" i="19" s="1"/>
  <c r="T97" i="19" s="1"/>
  <c r="B97" i="19"/>
  <c r="D97" i="19" s="1"/>
  <c r="Q96" i="19"/>
  <c r="S96" i="19" s="1"/>
  <c r="T96" i="19" s="1"/>
  <c r="B96" i="19"/>
  <c r="D96" i="19" s="1"/>
  <c r="Q95" i="19"/>
  <c r="S95" i="19" s="1"/>
  <c r="T95" i="19" s="1"/>
  <c r="B95" i="19"/>
  <c r="D95" i="19" s="1"/>
  <c r="Q94" i="19"/>
  <c r="S94" i="19" s="1"/>
  <c r="T94" i="19" s="1"/>
  <c r="B94" i="19"/>
  <c r="D94" i="19" s="1"/>
  <c r="Q93" i="19"/>
  <c r="S93" i="19" s="1"/>
  <c r="T93" i="19" s="1"/>
  <c r="B93" i="19"/>
  <c r="D93" i="19" s="1"/>
  <c r="Q92" i="19"/>
  <c r="S92" i="19" s="1"/>
  <c r="T92" i="19" s="1"/>
  <c r="B92" i="19"/>
  <c r="D92" i="19" s="1"/>
  <c r="Q91" i="19"/>
  <c r="S91" i="19" s="1"/>
  <c r="T91" i="19" s="1"/>
  <c r="B91" i="19"/>
  <c r="D91" i="19" s="1"/>
  <c r="Q90" i="19"/>
  <c r="S90" i="19" s="1"/>
  <c r="T90" i="19" s="1"/>
  <c r="B90" i="19"/>
  <c r="D90" i="19" s="1"/>
  <c r="Q89" i="19"/>
  <c r="S89" i="19" s="1"/>
  <c r="T89" i="19" s="1"/>
  <c r="B89" i="19"/>
  <c r="D89" i="19" s="1"/>
  <c r="Q88" i="19"/>
  <c r="S88" i="19" s="1"/>
  <c r="T88" i="19" s="1"/>
  <c r="B88" i="19"/>
  <c r="D88" i="19" s="1"/>
  <c r="Q87" i="19"/>
  <c r="S87" i="19" s="1"/>
  <c r="T87" i="19" s="1"/>
  <c r="B87" i="19"/>
  <c r="D87" i="19" s="1"/>
  <c r="Q86" i="19"/>
  <c r="S86" i="19" s="1"/>
  <c r="T86" i="19" s="1"/>
  <c r="B86" i="19"/>
  <c r="D86" i="19" s="1"/>
  <c r="Q85" i="19"/>
  <c r="S85" i="19" s="1"/>
  <c r="T85" i="19" s="1"/>
  <c r="B85" i="19"/>
  <c r="D85" i="19" s="1"/>
  <c r="Q84" i="19"/>
  <c r="S84" i="19" s="1"/>
  <c r="T84" i="19" s="1"/>
  <c r="B84" i="19"/>
  <c r="D84" i="19" s="1"/>
  <c r="Q83" i="19"/>
  <c r="S83" i="19" s="1"/>
  <c r="T83" i="19" s="1"/>
  <c r="B83" i="19"/>
  <c r="D83" i="19" s="1"/>
  <c r="Q82" i="19"/>
  <c r="S82" i="19" s="1"/>
  <c r="T82" i="19" s="1"/>
  <c r="B82" i="19"/>
  <c r="D82" i="19" s="1"/>
  <c r="Q81" i="19"/>
  <c r="S81" i="19" s="1"/>
  <c r="T81" i="19" s="1"/>
  <c r="B81" i="19"/>
  <c r="D81" i="19" s="1"/>
  <c r="Q80" i="19"/>
  <c r="S80" i="19" s="1"/>
  <c r="T80" i="19" s="1"/>
  <c r="B80" i="19"/>
  <c r="D80" i="19" s="1"/>
  <c r="Q79" i="19"/>
  <c r="S79" i="19" s="1"/>
  <c r="T79" i="19" s="1"/>
  <c r="B79" i="19"/>
  <c r="D79" i="19" s="1"/>
  <c r="Q78" i="19"/>
  <c r="S78" i="19" s="1"/>
  <c r="T78" i="19" s="1"/>
  <c r="B78" i="19"/>
  <c r="D78" i="19" s="1"/>
  <c r="Q77" i="19"/>
  <c r="S77" i="19" s="1"/>
  <c r="T77" i="19" s="1"/>
  <c r="B77" i="19"/>
  <c r="D77" i="19" s="1"/>
  <c r="Q76" i="19"/>
  <c r="S76" i="19" s="1"/>
  <c r="T76" i="19" s="1"/>
  <c r="B76" i="19"/>
  <c r="D76" i="19" s="1"/>
  <c r="Q75" i="19"/>
  <c r="S75" i="19" s="1"/>
  <c r="T75" i="19" s="1"/>
  <c r="B75" i="19"/>
  <c r="D75" i="19" s="1"/>
  <c r="Q74" i="19"/>
  <c r="S74" i="19" s="1"/>
  <c r="T74" i="19" s="1"/>
  <c r="B74" i="19"/>
  <c r="D74" i="19" s="1"/>
  <c r="Q73" i="19"/>
  <c r="S73" i="19" s="1"/>
  <c r="T73" i="19" s="1"/>
  <c r="B73" i="19"/>
  <c r="D73" i="19" s="1"/>
  <c r="Q72" i="19"/>
  <c r="S72" i="19" s="1"/>
  <c r="T72" i="19" s="1"/>
  <c r="B72" i="19"/>
  <c r="D72" i="19" s="1"/>
  <c r="Q71" i="19"/>
  <c r="S71" i="19" s="1"/>
  <c r="T71" i="19" s="1"/>
  <c r="B71" i="19"/>
  <c r="D71" i="19" s="1"/>
  <c r="Q70" i="19"/>
  <c r="S70" i="19" s="1"/>
  <c r="T70" i="19" s="1"/>
  <c r="B70" i="19"/>
  <c r="D70" i="19" s="1"/>
  <c r="Q69" i="19"/>
  <c r="S69" i="19" s="1"/>
  <c r="T69" i="19" s="1"/>
  <c r="B69" i="19"/>
  <c r="D69" i="19" s="1"/>
  <c r="Q68" i="19"/>
  <c r="S68" i="19" s="1"/>
  <c r="T68" i="19" s="1"/>
  <c r="B68" i="19"/>
  <c r="D68" i="19" s="1"/>
  <c r="Q67" i="19"/>
  <c r="S67" i="19" s="1"/>
  <c r="T67" i="19" s="1"/>
  <c r="B67" i="19"/>
  <c r="D67" i="19" s="1"/>
  <c r="Q66" i="19"/>
  <c r="S66" i="19" s="1"/>
  <c r="T66" i="19" s="1"/>
  <c r="B66" i="19"/>
  <c r="D66" i="19" s="1"/>
  <c r="Q65" i="19"/>
  <c r="S65" i="19" s="1"/>
  <c r="T65" i="19" s="1"/>
  <c r="B65" i="19"/>
  <c r="D65" i="19" s="1"/>
  <c r="Q64" i="19"/>
  <c r="S64" i="19" s="1"/>
  <c r="T64" i="19" s="1"/>
  <c r="B64" i="19"/>
  <c r="D64" i="19" s="1"/>
  <c r="Q63" i="19"/>
  <c r="S63" i="19" s="1"/>
  <c r="T63" i="19" s="1"/>
  <c r="B63" i="19"/>
  <c r="D63" i="19" s="1"/>
  <c r="Q62" i="19"/>
  <c r="S62" i="19" s="1"/>
  <c r="T62" i="19" s="1"/>
  <c r="B62" i="19"/>
  <c r="D62" i="19" s="1"/>
  <c r="Q61" i="19"/>
  <c r="S61" i="19" s="1"/>
  <c r="T61" i="19" s="1"/>
  <c r="B61" i="19"/>
  <c r="D61" i="19" s="1"/>
  <c r="Q60" i="19"/>
  <c r="S60" i="19" s="1"/>
  <c r="T60" i="19" s="1"/>
  <c r="B60" i="19"/>
  <c r="D60" i="19" s="1"/>
  <c r="Q59" i="19"/>
  <c r="S59" i="19" s="1"/>
  <c r="T59" i="19" s="1"/>
  <c r="B59" i="19"/>
  <c r="D59" i="19" s="1"/>
  <c r="Q58" i="19"/>
  <c r="S58" i="19" s="1"/>
  <c r="T58" i="19" s="1"/>
  <c r="B58" i="19"/>
  <c r="D58" i="19" s="1"/>
  <c r="Q57" i="19"/>
  <c r="S57" i="19" s="1"/>
  <c r="T57" i="19" s="1"/>
  <c r="B57" i="19"/>
  <c r="D57" i="19" s="1"/>
  <c r="Q56" i="19"/>
  <c r="S56" i="19" s="1"/>
  <c r="T56" i="19" s="1"/>
  <c r="B56" i="19"/>
  <c r="D56" i="19" s="1"/>
  <c r="Q55" i="19"/>
  <c r="S55" i="19" s="1"/>
  <c r="T55" i="19" s="1"/>
  <c r="B55" i="19"/>
  <c r="D55" i="19" s="1"/>
  <c r="Q54" i="19"/>
  <c r="S54" i="19" s="1"/>
  <c r="T54" i="19" s="1"/>
  <c r="B54" i="19"/>
  <c r="D54" i="19" s="1"/>
  <c r="Q53" i="19"/>
  <c r="S53" i="19" s="1"/>
  <c r="T53" i="19" s="1"/>
  <c r="B53" i="19"/>
  <c r="D53" i="19" s="1"/>
  <c r="Q52" i="19"/>
  <c r="S52" i="19" s="1"/>
  <c r="T52" i="19" s="1"/>
  <c r="B52" i="19"/>
  <c r="D52" i="19" s="1"/>
  <c r="Q51" i="19"/>
  <c r="S51" i="19" s="1"/>
  <c r="T51" i="19" s="1"/>
  <c r="B51" i="19"/>
  <c r="D51" i="19" s="1"/>
  <c r="Q50" i="19"/>
  <c r="S50" i="19" s="1"/>
  <c r="T50" i="19" s="1"/>
  <c r="B50" i="19"/>
  <c r="D50" i="19" s="1"/>
  <c r="Q49" i="19"/>
  <c r="S49" i="19" s="1"/>
  <c r="T49" i="19" s="1"/>
  <c r="B49" i="19"/>
  <c r="D49" i="19" s="1"/>
  <c r="Q48" i="19"/>
  <c r="S48" i="19" s="1"/>
  <c r="T48" i="19" s="1"/>
  <c r="B48" i="19"/>
  <c r="D48" i="19" s="1"/>
  <c r="Q47" i="19"/>
  <c r="S47" i="19" s="1"/>
  <c r="T47" i="19" s="1"/>
  <c r="B47" i="19"/>
  <c r="D47" i="19" s="1"/>
  <c r="Q46" i="19"/>
  <c r="S46" i="19" s="1"/>
  <c r="T46" i="19" s="1"/>
  <c r="B46" i="19"/>
  <c r="D46" i="19" s="1"/>
  <c r="Q45" i="19"/>
  <c r="S45" i="19" s="1"/>
  <c r="T45" i="19" s="1"/>
  <c r="B45" i="19"/>
  <c r="D45" i="19" s="1"/>
  <c r="Q44" i="19"/>
  <c r="S44" i="19" s="1"/>
  <c r="T44" i="19" s="1"/>
  <c r="B44" i="19"/>
  <c r="D44" i="19" s="1"/>
  <c r="Q43" i="19"/>
  <c r="S43" i="19" s="1"/>
  <c r="T43" i="19" s="1"/>
  <c r="B43" i="19"/>
  <c r="D43" i="19" s="1"/>
  <c r="Q42" i="19"/>
  <c r="S42" i="19" s="1"/>
  <c r="T42" i="19" s="1"/>
  <c r="B42" i="19"/>
  <c r="D42" i="19" s="1"/>
  <c r="Q41" i="19"/>
  <c r="S41" i="19" s="1"/>
  <c r="T41" i="19" s="1"/>
  <c r="B41" i="19"/>
  <c r="D41" i="19" s="1"/>
  <c r="Q40" i="19"/>
  <c r="S40" i="19" s="1"/>
  <c r="T40" i="19" s="1"/>
  <c r="B40" i="19"/>
  <c r="D40" i="19" s="1"/>
  <c r="Q39" i="19"/>
  <c r="S39" i="19" s="1"/>
  <c r="T39" i="19" s="1"/>
  <c r="B39" i="19"/>
  <c r="D39" i="19" s="1"/>
  <c r="Q38" i="19"/>
  <c r="S38" i="19" s="1"/>
  <c r="T38" i="19" s="1"/>
  <c r="B38" i="19"/>
  <c r="D38" i="19" s="1"/>
  <c r="Q37" i="19"/>
  <c r="S37" i="19" s="1"/>
  <c r="T37" i="19" s="1"/>
  <c r="B37" i="19"/>
  <c r="D37" i="19" s="1"/>
  <c r="Q36" i="19"/>
  <c r="S36" i="19" s="1"/>
  <c r="T36" i="19" s="1"/>
  <c r="B36" i="19"/>
  <c r="D36" i="19" s="1"/>
  <c r="Q35" i="19"/>
  <c r="S35" i="19" s="1"/>
  <c r="T35" i="19" s="1"/>
  <c r="B35" i="19"/>
  <c r="D35" i="19" s="1"/>
  <c r="Q34" i="19"/>
  <c r="S34" i="19" s="1"/>
  <c r="T34" i="19" s="1"/>
  <c r="B34" i="19"/>
  <c r="D34" i="19" s="1"/>
  <c r="Q33" i="19"/>
  <c r="S33" i="19" s="1"/>
  <c r="T33" i="19" s="1"/>
  <c r="B33" i="19"/>
  <c r="D33" i="19" s="1"/>
  <c r="Q32" i="19"/>
  <c r="S32" i="19" s="1"/>
  <c r="T32" i="19" s="1"/>
  <c r="B32" i="19"/>
  <c r="D32" i="19" s="1"/>
  <c r="Q31" i="19"/>
  <c r="S31" i="19" s="1"/>
  <c r="T31" i="19" s="1"/>
  <c r="B31" i="19"/>
  <c r="D31" i="19" s="1"/>
  <c r="Q30" i="19"/>
  <c r="S30" i="19" s="1"/>
  <c r="T30" i="19" s="1"/>
  <c r="B30" i="19"/>
  <c r="D30" i="19" s="1"/>
  <c r="Q29" i="19"/>
  <c r="S29" i="19" s="1"/>
  <c r="T29" i="19" s="1"/>
  <c r="B29" i="19"/>
  <c r="D29" i="19" s="1"/>
  <c r="Q28" i="19"/>
  <c r="S28" i="19" s="1"/>
  <c r="T28" i="19" s="1"/>
  <c r="B28" i="19"/>
  <c r="D28" i="19" s="1"/>
  <c r="Q27" i="19"/>
  <c r="S27" i="19" s="1"/>
  <c r="T27" i="19" s="1"/>
  <c r="B27" i="19"/>
  <c r="D27" i="19" s="1"/>
  <c r="Q26" i="19"/>
  <c r="S26" i="19" s="1"/>
  <c r="T26" i="19" s="1"/>
  <c r="B26" i="19"/>
  <c r="D26" i="19" s="1"/>
  <c r="Q25" i="19"/>
  <c r="S25" i="19" s="1"/>
  <c r="T25" i="19" s="1"/>
  <c r="B25" i="19"/>
  <c r="D25" i="19" s="1"/>
  <c r="Q24" i="19"/>
  <c r="S24" i="19" s="1"/>
  <c r="T24" i="19" s="1"/>
  <c r="B24" i="19"/>
  <c r="D24" i="19" s="1"/>
  <c r="Q23" i="19"/>
  <c r="S23" i="19" s="1"/>
  <c r="T23" i="19" s="1"/>
  <c r="B23" i="19"/>
  <c r="D23" i="19" s="1"/>
  <c r="Q22" i="19"/>
  <c r="S22" i="19" s="1"/>
  <c r="T22" i="19" s="1"/>
  <c r="B22" i="19"/>
  <c r="D22" i="19" s="1"/>
  <c r="Q21" i="19"/>
  <c r="S21" i="19" s="1"/>
  <c r="T21" i="19" s="1"/>
  <c r="B21" i="19"/>
  <c r="D21" i="19" s="1"/>
  <c r="Q20" i="19"/>
  <c r="S20" i="19" s="1"/>
  <c r="T20" i="19" s="1"/>
  <c r="B20" i="19"/>
  <c r="D20" i="19" s="1"/>
  <c r="Q19" i="19"/>
  <c r="S19" i="19" s="1"/>
  <c r="T19" i="19" s="1"/>
  <c r="B19" i="19"/>
  <c r="D19" i="19" s="1"/>
  <c r="Q18" i="19"/>
  <c r="S18" i="19" s="1"/>
  <c r="T18" i="19" s="1"/>
  <c r="B18" i="19"/>
  <c r="D18" i="19" s="1"/>
  <c r="Q17" i="19"/>
  <c r="S17" i="19" s="1"/>
  <c r="T17" i="19" s="1"/>
  <c r="B17" i="19"/>
  <c r="D17" i="19" s="1"/>
  <c r="Q16" i="19"/>
  <c r="S16" i="19" s="1"/>
  <c r="T16" i="19" s="1"/>
  <c r="B16" i="19"/>
  <c r="D16" i="19" s="1"/>
  <c r="Q15" i="19"/>
  <c r="S15" i="19" s="1"/>
  <c r="T15" i="19" s="1"/>
  <c r="B15" i="19"/>
  <c r="D15" i="19" s="1"/>
  <c r="Q14" i="19"/>
  <c r="S14" i="19" s="1"/>
  <c r="T14" i="19" s="1"/>
  <c r="B14" i="19"/>
  <c r="D14" i="19" s="1"/>
  <c r="Q13" i="19"/>
  <c r="S13" i="19" s="1"/>
  <c r="T13" i="19" s="1"/>
  <c r="B13" i="19"/>
  <c r="D13" i="19" s="1"/>
  <c r="Q12" i="19"/>
  <c r="S12" i="19" s="1"/>
  <c r="T12" i="19" s="1"/>
  <c r="B12" i="19"/>
  <c r="D12" i="19" s="1"/>
  <c r="B11" i="19"/>
  <c r="D11" i="19" s="1"/>
  <c r="AB503" i="21" l="1"/>
  <c r="AB65" i="21"/>
  <c r="AB281" i="21"/>
  <c r="AB293" i="21"/>
  <c r="AB353" i="21"/>
  <c r="AB365" i="21"/>
  <c r="AB461" i="21"/>
  <c r="AB485" i="21"/>
  <c r="AB509" i="21"/>
  <c r="AB59" i="21"/>
  <c r="AB275" i="21"/>
  <c r="AB347" i="21"/>
  <c r="AB371" i="21"/>
  <c r="AB377" i="21"/>
  <c r="AB443" i="21"/>
  <c r="AB449" i="21"/>
  <c r="AB77" i="21"/>
  <c r="AB101" i="21"/>
  <c r="AB119" i="21"/>
  <c r="AB125" i="21"/>
  <c r="AB143" i="21"/>
  <c r="AB149" i="21"/>
  <c r="AB173" i="21"/>
  <c r="AB215" i="21"/>
  <c r="AB221" i="21"/>
  <c r="AB239" i="21"/>
  <c r="AB245" i="21"/>
  <c r="AB269" i="21"/>
  <c r="AB83" i="21"/>
  <c r="AB89" i="21"/>
  <c r="AB155" i="21"/>
  <c r="AB161" i="21"/>
  <c r="AB311" i="21"/>
  <c r="AB317" i="21"/>
  <c r="AB335" i="21"/>
  <c r="AB341" i="21"/>
  <c r="AB467" i="21"/>
  <c r="AB473" i="21"/>
  <c r="AB23" i="21"/>
  <c r="AB29" i="21"/>
  <c r="AB47" i="21"/>
  <c r="AB53" i="21"/>
  <c r="AB179" i="21"/>
  <c r="AB185" i="21"/>
  <c r="AB197" i="21"/>
  <c r="AB251" i="21"/>
  <c r="AB257" i="21"/>
  <c r="AB389" i="21"/>
  <c r="AB407" i="21"/>
  <c r="AB413" i="21"/>
  <c r="AB431" i="21"/>
  <c r="AB437" i="21"/>
  <c r="AB17" i="21"/>
  <c r="AB71" i="21"/>
  <c r="AB107" i="21"/>
  <c r="AB113" i="21"/>
  <c r="AB167" i="21"/>
  <c r="AB203" i="21"/>
  <c r="AB209" i="21"/>
  <c r="AB263" i="21"/>
  <c r="AB299" i="21"/>
  <c r="AB305" i="21"/>
  <c r="AB359" i="21"/>
  <c r="AB395" i="21"/>
  <c r="AB401" i="21"/>
  <c r="AB455" i="21"/>
  <c r="AB491" i="21"/>
  <c r="AB497" i="21"/>
  <c r="AB35" i="21"/>
  <c r="AB41" i="21"/>
  <c r="AB95" i="21"/>
  <c r="AB131" i="21"/>
  <c r="AB137" i="21"/>
  <c r="AB191" i="21"/>
  <c r="AB227" i="21"/>
  <c r="AB233" i="21"/>
  <c r="AB287" i="21"/>
  <c r="AB323" i="21"/>
  <c r="AB329" i="21"/>
  <c r="AB383" i="21"/>
  <c r="AB419" i="21"/>
  <c r="AB425" i="21"/>
  <c r="AB479" i="21"/>
  <c r="AG15" i="20"/>
  <c r="X11" i="21"/>
  <c r="Y11" i="21" s="1"/>
  <c r="W12" i="21"/>
  <c r="W13" i="21"/>
  <c r="W14" i="21"/>
  <c r="W15" i="21"/>
  <c r="W16" i="21"/>
  <c r="L11" i="21" l="1"/>
  <c r="W11" i="21"/>
  <c r="Z11" i="21" s="1"/>
  <c r="AA11" i="21" s="1"/>
  <c r="AB11" i="21" s="1"/>
  <c r="Q11" i="19" l="1"/>
  <c r="S11" i="19" s="1"/>
  <c r="T11"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df</author>
  </authors>
  <commentList>
    <comment ref="O9" authorId="0" shapeId="0" xr:uid="{00000000-0006-0000-0700-000001000000}">
      <text>
        <r>
          <rPr>
            <sz val="9"/>
            <color indexed="81"/>
            <rFont val="Tahoma"/>
            <family val="2"/>
          </rPr>
          <t>Nivel de Deficiencia</t>
        </r>
      </text>
    </comment>
    <comment ref="P9" authorId="0" shapeId="0" xr:uid="{00000000-0006-0000-0700-000002000000}">
      <text>
        <r>
          <rPr>
            <b/>
            <sz val="9"/>
            <color indexed="81"/>
            <rFont val="Tahoma"/>
            <family val="2"/>
          </rPr>
          <t>Nivel de Exposición.</t>
        </r>
      </text>
    </comment>
    <comment ref="Q9" authorId="0" shapeId="0" xr:uid="{00000000-0006-0000-0700-000003000000}">
      <text>
        <r>
          <rPr>
            <b/>
            <sz val="9"/>
            <color indexed="81"/>
            <rFont val="Tahoma"/>
            <family val="2"/>
          </rPr>
          <t>Nivel de Probabilidad.</t>
        </r>
      </text>
    </comment>
    <comment ref="R9" authorId="0" shapeId="0" xr:uid="{00000000-0006-0000-0700-000004000000}">
      <text>
        <r>
          <rPr>
            <b/>
            <sz val="9"/>
            <color indexed="81"/>
            <rFont val="Tahoma"/>
            <family val="2"/>
          </rPr>
          <t>Nivel de Consecuencias</t>
        </r>
      </text>
    </comment>
    <comment ref="S9" authorId="0" shapeId="0" xr:uid="{00000000-0006-0000-0700-000005000000}">
      <text>
        <r>
          <rPr>
            <b/>
            <sz val="9"/>
            <color indexed="81"/>
            <rFont val="Tahoma"/>
            <family val="2"/>
          </rPr>
          <t>Nivel de Riesgo</t>
        </r>
      </text>
    </comment>
  </commentList>
</comments>
</file>

<file path=xl/sharedStrings.xml><?xml version="1.0" encoding="utf-8"?>
<sst xmlns="http://schemas.openxmlformats.org/spreadsheetml/2006/main" count="7834" uniqueCount="783">
  <si>
    <t>Macroproceso: Direccionamiento Estratégico</t>
  </si>
  <si>
    <t>Proceso: Gestión Integrada</t>
  </si>
  <si>
    <t>Seleccione el Eje a evaluar:</t>
  </si>
  <si>
    <t>Subsistema de Gestión de Calidad (SGC)</t>
  </si>
  <si>
    <t>Subsistema de Gestión Ambiental (SGA)</t>
  </si>
  <si>
    <t>Subsistema de Gestión de Seguridad y Salud en el Trabajo (SGSST)</t>
  </si>
  <si>
    <t>Subsistema de Seguridad de la Información (SGSI)</t>
  </si>
  <si>
    <t>Clasificación del Riesgo</t>
  </si>
  <si>
    <t>DESCRIPCION</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</si>
  <si>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</si>
  <si>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IMAGEN</t>
  </si>
  <si>
    <t>Están relacionados con la percepción y la confianza por parte de la ciudadanía hacia la institución.</t>
  </si>
  <si>
    <t>OPERATIVOS</t>
  </si>
  <si>
    <t>Comprenden riesgos provenientes del funcionamiento y operatividad de los sistemas de información institucional, de la definición de los procesos, de la estructura de la entidad, de la articulación entre dependencias.</t>
  </si>
  <si>
    <t>FINANCIEROS</t>
  </si>
  <si>
    <t>Se relacionan con el manejo de los recursos de la entidad que incluyen: la ejecución presupuestal, la elaboración de los estados financieros, los pagos, manejos de excedentes de tesorería y el manejo sobre los bienes.</t>
  </si>
  <si>
    <t>DE CUMPLIMIENTO</t>
  </si>
  <si>
    <t>Se asocian con la capacidad de la entidad para cumplir con los requisitos legales, contractuales, de ética pública y en general con su compromiso ante la comunidad.</t>
  </si>
  <si>
    <t>DE TECNOLOGÍA</t>
  </si>
  <si>
    <t>Están relacionados con la capacidad tecnológica de la Entidad para satisfacer sus necesidades actuales y futuras y el cumplimiento de la misión.</t>
  </si>
  <si>
    <t>DE CORRUPCIÓN</t>
  </si>
  <si>
    <t>El riesgo de corrupción es la posibilidad de ocurrencia de una conducta o comportamiento que puede derivar en una actuación corrupta</t>
  </si>
  <si>
    <t>ESTRATÉGICO</t>
  </si>
  <si>
    <t>DESCRIPCIÓN</t>
  </si>
  <si>
    <t>CLASIFICACIÓN</t>
  </si>
  <si>
    <t>Formular y Definir políticas institucionales mediante estrategias, programas y proyectos con el fin de dar cumplimiento a la misión, visión y objetivos institucionales.</t>
  </si>
  <si>
    <t>Gestionar el mejoramiento continuo de los subsistemas a través de un análisis sinérgico y permanente que contribuya al cumplimiento de los objetivos institucionales</t>
  </si>
  <si>
    <t>Realizar de manera sistemática y permanente un análisis valorativo y autónomo que permita verificar el grado de cumplimiento de los objetivos institucionales.</t>
  </si>
  <si>
    <t>Coordinar, las actividades de comunicación institucional interna y externa con el objeto de garantizar el conocimiento de la universidad a las partes interesadas y generar sentido de pertenencia con la institución.</t>
  </si>
  <si>
    <t>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t>
  </si>
  <si>
    <t>Planeación Estratégica e Institucional</t>
  </si>
  <si>
    <t>Gestión Integrada</t>
  </si>
  <si>
    <t>Autoevaluación y Acreditación</t>
  </si>
  <si>
    <t>Interinstitucionalización e Internacionalización</t>
  </si>
  <si>
    <t>Comunicaciones</t>
  </si>
  <si>
    <t>Gestión de Docencia</t>
  </si>
  <si>
    <t>Gestión de Investigación</t>
  </si>
  <si>
    <t>Extensión y Proyección Social</t>
  </si>
  <si>
    <t>Admisiones, Registro y Control</t>
  </si>
  <si>
    <t>Bienestar Institucional</t>
  </si>
  <si>
    <t>Gestión de la Información Bibliográfica</t>
  </si>
  <si>
    <t>Gestión de Laboratorios</t>
  </si>
  <si>
    <t>Servicio al Ciudadano</t>
  </si>
  <si>
    <t>Gestión de los Sistemas de Información y las Telecomunicaciones</t>
  </si>
  <si>
    <t>Gestión y Desarrollo del Talento Humano</t>
  </si>
  <si>
    <t>Gestión Documental</t>
  </si>
  <si>
    <t>Gestión de Infraestructura Física</t>
  </si>
  <si>
    <t>Gestión de Recursos Financieros</t>
  </si>
  <si>
    <t>Gestión Contractual</t>
  </si>
  <si>
    <t>Gestión Jurídica</t>
  </si>
  <si>
    <t>Evaluación y Control</t>
  </si>
  <si>
    <t>Control Disciplinario</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</si>
  <si>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t>
  </si>
  <si>
    <t>Fomentar y desarrollar la Gestión Investigativa de alto impacto, a través de la formulación de estrategias, programas y proyectos, a fin de aportar a la consecución de los objetivos y cumplimiento de las funciones institucionales y a los fines esenciales del estado.</t>
  </si>
  <si>
    <t>Promover la Vinculación de la Universidad Distrital Francisco José de Caldas con su Entorno social, a través de la coordinación de los programas, planes y proyectos de Extensión y Proyección Social, en articulación a la Docencia y la Investigación.</t>
  </si>
  <si>
    <t>Garantizar que la Inscripción, Selección, Ingresos, Reingresos, Transferencias, Registro y Control de la Historia Académica de los estudiantes y egresados de la Universidad, que se lleva a cabo en los Proyectos Curriculares, se realicen bajos preceptos de Equidad y Transparencia.</t>
  </si>
  <si>
    <t>Ofrecer servicios de Bienestar Universitario mediante la ejecución de programas que permitan el mejoramiento de la calidad de vida y el desarrollo integral de la comunidad Universitaria.</t>
  </si>
  <si>
    <t>Gestionar y proveer el acceso a fuentes de información académicas, investigativas y culturales de la comunidad universitaria, a través de recursos y servicios de información oportunos con el fin de apoyar la docencia, investigación y extensión de la comunidad universitaria y fortalecer los procesos misionales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</si>
  <si>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</si>
  <si>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</si>
  <si>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Atender y solucionar de manera imparcial los casos que presenten los funcionarios autorizados en la Universidad, referentes a conductas disciplinarias de funcionarios públicos.</t>
  </si>
  <si>
    <t>Facultad Ciencias y Educación - Macarena A</t>
  </si>
  <si>
    <t>Facultad Ciencias y Educación - Macarena B</t>
  </si>
  <si>
    <t>Aduanilla de Paiba</t>
  </si>
  <si>
    <t>Riesgos de Corrupción</t>
  </si>
  <si>
    <t>Todas las Sedes</t>
  </si>
  <si>
    <t xml:space="preserve">OBJETIVO DEL PROCESO  </t>
  </si>
  <si>
    <t>CONSECUENCIAS</t>
  </si>
  <si>
    <t>SEDE</t>
  </si>
  <si>
    <t>PROBABILIDAD</t>
  </si>
  <si>
    <t xml:space="preserve">IMPACTO </t>
  </si>
  <si>
    <t>VALORACIÓN DEL RIESGO</t>
  </si>
  <si>
    <t>Menor - 2</t>
  </si>
  <si>
    <t>Moderado - 3</t>
  </si>
  <si>
    <t>MODERADO 4</t>
  </si>
  <si>
    <t>ALTA-IMPORTANTE 5</t>
  </si>
  <si>
    <t>MODERADO 6</t>
  </si>
  <si>
    <t>ALTA-IMPORTANTE 8</t>
  </si>
  <si>
    <t xml:space="preserve">PROCESO </t>
  </si>
  <si>
    <t>ZONA/LUGAR</t>
  </si>
  <si>
    <t>ACTIVIDADES</t>
  </si>
  <si>
    <t>¿ES RUTINARIO?</t>
  </si>
  <si>
    <t>Sí</t>
  </si>
  <si>
    <t>No</t>
  </si>
  <si>
    <t>PELIGRO</t>
  </si>
  <si>
    <t xml:space="preserve">DESCRIPCIÓN </t>
  </si>
  <si>
    <t>¿ES RUTINARIA?</t>
  </si>
  <si>
    <t>Biológico</t>
  </si>
  <si>
    <t>Físico</t>
  </si>
  <si>
    <t>Químico</t>
  </si>
  <si>
    <t>Psicosocial</t>
  </si>
  <si>
    <t>Biomecánicos</t>
  </si>
  <si>
    <t>EFECTOS POSIBLES</t>
  </si>
  <si>
    <t>FUENTE</t>
  </si>
  <si>
    <t>MEDIO</t>
  </si>
  <si>
    <t>TRABAJADOR</t>
  </si>
  <si>
    <t>CONTROLES EXISTENTES</t>
  </si>
  <si>
    <t>N.D</t>
  </si>
  <si>
    <t>N.E</t>
  </si>
  <si>
    <t>N.P (N.DxN.E)</t>
  </si>
  <si>
    <t>N.C</t>
  </si>
  <si>
    <t>N.R (N.PxN.C)</t>
  </si>
  <si>
    <t>EVALUACIÓN DEL RIESGO</t>
  </si>
  <si>
    <t>ACEPTABILIDAD DEL RIESGO</t>
  </si>
  <si>
    <t>No EXPUESTOS</t>
  </si>
  <si>
    <t>ELIMINACIÓN</t>
  </si>
  <si>
    <t>SUSTITUCIÓN</t>
  </si>
  <si>
    <t>CONTROLES DE INGENIERÍA</t>
  </si>
  <si>
    <t>CONTROLES ADMINISTRATIVOS, SEÑALIZACIÓN Y ADVERTENCIA</t>
  </si>
  <si>
    <t>EQUIPOS/EPP</t>
  </si>
  <si>
    <t>PROGRAMA</t>
  </si>
  <si>
    <t>PROCEDIMIENTO U OTROS</t>
  </si>
  <si>
    <t>GESTIÓN</t>
  </si>
  <si>
    <t>MEDIDAS DE INTERVENCIÓN (PROPUESTAS)</t>
  </si>
  <si>
    <t>Muy Alto (MA) - 10</t>
  </si>
  <si>
    <t>Alto (A) - 6</t>
  </si>
  <si>
    <t>Medio (M) - 2</t>
  </si>
  <si>
    <t>Bajo (B) - No se Asigna Valor</t>
  </si>
  <si>
    <t xml:space="preserve">Continua (EC) - 4 </t>
  </si>
  <si>
    <t>Frecuente (EF) - 3</t>
  </si>
  <si>
    <t>Ocasional (EO) - 2</t>
  </si>
  <si>
    <t>Esporádica (EE) - 1</t>
  </si>
  <si>
    <t>MUY ALTO (MA) - 40</t>
  </si>
  <si>
    <t>MUY ALTO (MA) - 24</t>
  </si>
  <si>
    <t>MUY ALTO (MA) - 30</t>
  </si>
  <si>
    <t>ALTO (A) - 20</t>
  </si>
  <si>
    <t>ALTO (A) - 10</t>
  </si>
  <si>
    <t>ALTO (A) - 18</t>
  </si>
  <si>
    <t>ALTO (A) - 12</t>
  </si>
  <si>
    <t>MEDIO (M) - 6</t>
  </si>
  <si>
    <t>MEDIO (M) - 8</t>
  </si>
  <si>
    <t>BAJO (B) - 4</t>
  </si>
  <si>
    <t>BAJO (B) - 2</t>
  </si>
  <si>
    <t>Mortal o Catastrófico (M) - 100</t>
  </si>
  <si>
    <t>Muy Grave (MG) - 60</t>
  </si>
  <si>
    <t>Grave (G) - 25</t>
  </si>
  <si>
    <t>Leve (L) - 10</t>
  </si>
  <si>
    <t>Para Todos</t>
  </si>
  <si>
    <t>PROCESO</t>
  </si>
  <si>
    <t>Estratégico</t>
  </si>
  <si>
    <t>Imagen</t>
  </si>
  <si>
    <t>Operativos</t>
  </si>
  <si>
    <t>Financieros</t>
  </si>
  <si>
    <t>De cumplimiento</t>
  </si>
  <si>
    <t>De tecnología</t>
  </si>
  <si>
    <t>De corrupción</t>
  </si>
  <si>
    <t>ZONA DE RIESGO</t>
  </si>
  <si>
    <t>CONTROLES</t>
  </si>
  <si>
    <t>TIPO DE CONTROL</t>
  </si>
  <si>
    <t>Correctivo</t>
  </si>
  <si>
    <t xml:space="preserve">Preventivo </t>
  </si>
  <si>
    <t xml:space="preserve">Documentado </t>
  </si>
  <si>
    <t xml:space="preserve">Aplicación </t>
  </si>
  <si>
    <t>Efectivo</t>
  </si>
  <si>
    <t>NIVEL</t>
  </si>
  <si>
    <t>MANEJO DEL RIESGO</t>
  </si>
  <si>
    <t xml:space="preserve">Seguimiento, evaluación y mejora </t>
  </si>
  <si>
    <t>Nulo - 0</t>
  </si>
  <si>
    <t>Bajo - 5</t>
  </si>
  <si>
    <t>Medio - 15</t>
  </si>
  <si>
    <t>Medio Alto - 20</t>
  </si>
  <si>
    <t>Alto - 25</t>
  </si>
  <si>
    <t>RIESGO CONTROLADO</t>
  </si>
  <si>
    <t>Evitar (EV)</t>
  </si>
  <si>
    <t>Reducir (RE)</t>
  </si>
  <si>
    <t>Transferir (TR)</t>
  </si>
  <si>
    <t>Asumir (AS)</t>
  </si>
  <si>
    <t>PROBABILIDAD RESIDUAL</t>
  </si>
  <si>
    <t>IMPACTO RESIDUAL</t>
  </si>
  <si>
    <t>Todos los Procesos</t>
  </si>
  <si>
    <t>N/A</t>
  </si>
  <si>
    <t>Virus</t>
  </si>
  <si>
    <t>Bacterias</t>
  </si>
  <si>
    <t>Hongos</t>
  </si>
  <si>
    <t>Ricketsias</t>
  </si>
  <si>
    <t>Parásitos</t>
  </si>
  <si>
    <t>Picaduras</t>
  </si>
  <si>
    <t>Mordeduras</t>
  </si>
  <si>
    <t>Fluidos o excrementos</t>
  </si>
  <si>
    <t>BIOLÓGICO</t>
  </si>
  <si>
    <t>FÍSICO</t>
  </si>
  <si>
    <t xml:space="preserve">Ruido de impacto </t>
  </si>
  <si>
    <t xml:space="preserve">Ruido intermitente </t>
  </si>
  <si>
    <t>Ruido continuo</t>
  </si>
  <si>
    <t>Exceso de Iluminación</t>
  </si>
  <si>
    <t>Deficiencia de Iluminación</t>
  </si>
  <si>
    <t xml:space="preserve">Vibración cuerpo entero </t>
  </si>
  <si>
    <t>Vibración segmentaria</t>
  </si>
  <si>
    <t>Temperaturas extremo calor</t>
  </si>
  <si>
    <t>Temperaturas extremo frío</t>
  </si>
  <si>
    <t xml:space="preserve">Radicaciones ionizantes rayos X, </t>
  </si>
  <si>
    <t>Radicaciones ionizantes rayos gama</t>
  </si>
  <si>
    <t>Radicaciones ionizantes rayos beta</t>
  </si>
  <si>
    <t>Radicaciones ionizantes rayos alfa</t>
  </si>
  <si>
    <t>Radicaciones no ionizantes laser</t>
  </si>
  <si>
    <t>Radicaciones no ionizantes ultravioleta</t>
  </si>
  <si>
    <t>Radicaciones no ionizantes  infrarroja</t>
  </si>
  <si>
    <t xml:space="preserve">Radicaciones no ionizantes radiofrecuencia </t>
  </si>
  <si>
    <t>Radicaciones no ionizantes microondas</t>
  </si>
  <si>
    <t>QUÍMICO</t>
  </si>
  <si>
    <t>PSICOSOCIAL</t>
  </si>
  <si>
    <t>BIOMECÁNICOS</t>
  </si>
  <si>
    <t>CONDICIONES DE SEGURIDAD</t>
  </si>
  <si>
    <t>FENÓMENOS NATURALES</t>
  </si>
  <si>
    <t>Polvos orgánicos</t>
  </si>
  <si>
    <t>Polvos inorgánicos</t>
  </si>
  <si>
    <t>Fibras</t>
  </si>
  <si>
    <t xml:space="preserve">Líquidos nieblas </t>
  </si>
  <si>
    <t>Líquidos rocios</t>
  </si>
  <si>
    <t>Gases y vapores</t>
  </si>
  <si>
    <t xml:space="preserve">Humos metálicos </t>
  </si>
  <si>
    <t>Humos no metálicos</t>
  </si>
  <si>
    <t>Material particulado</t>
  </si>
  <si>
    <t xml:space="preserve">Gestión organizacional estilo de mando, </t>
  </si>
  <si>
    <t>Gestión organizacional pago</t>
  </si>
  <si>
    <t>Gestión organizacional contratación</t>
  </si>
  <si>
    <t xml:space="preserve">Gestión organizacional participación </t>
  </si>
  <si>
    <t xml:space="preserve">Gestión organizacional inducción y capacitación, </t>
  </si>
  <si>
    <t>Gestión organizacional bienestar social</t>
  </si>
  <si>
    <t>Gestión organizacional evaluación del desempeño</t>
  </si>
  <si>
    <t>Gestión organizacional manejo de cambios</t>
  </si>
  <si>
    <t>Características de la organización del trabajo (comunicación, tecnología, organización del trabajo, demandas cualitativas y cuantitativas de la labor</t>
  </si>
  <si>
    <t>Características del grupo social de trabajo relaciones</t>
  </si>
  <si>
    <t>Características del grupo social de trabajo cohesión</t>
  </si>
  <si>
    <t>Características del grupo social de trabajo calidad de interacciones</t>
  </si>
  <si>
    <t>Características del grupo social de trabajo trabajo en equipo</t>
  </si>
  <si>
    <t>Condiciones de la tarea carga mental</t>
  </si>
  <si>
    <t>Condiciones de la tarea contenido de la tarea</t>
  </si>
  <si>
    <t>Condiciones de la tarea demandas emocionales</t>
  </si>
  <si>
    <t xml:space="preserve">Condiciones de la tarea sistema de control </t>
  </si>
  <si>
    <t>Condiciones de la tarea definición de roles</t>
  </si>
  <si>
    <t>Condiciones de la tarea monotonía</t>
  </si>
  <si>
    <t xml:space="preserve">Interfase persona-tarea conocimientos, </t>
  </si>
  <si>
    <t>Interfase persona-tarea habilidades en relación con la demanda de la tarea</t>
  </si>
  <si>
    <t>Interfase persona-tarea iniciativa</t>
  </si>
  <si>
    <t>Interfase persona-tarea autonomía y reconocimiento</t>
  </si>
  <si>
    <t>Interfase persona-tarea identificación de la persona con la tarea y la organización</t>
  </si>
  <si>
    <t>Jornadas de trabajo pausas</t>
  </si>
  <si>
    <t>Jornadas de trabajo trabajo nocturno</t>
  </si>
  <si>
    <t>Jornadas de trabajo rotación</t>
  </si>
  <si>
    <t>Jornadas de trabajo horas extras</t>
  </si>
  <si>
    <t>Jornadas de trabajo descansos</t>
  </si>
  <si>
    <t>Postura prolongada</t>
  </si>
  <si>
    <t>Postura mantenida</t>
  </si>
  <si>
    <t xml:space="preserve">Postura forzada </t>
  </si>
  <si>
    <t>Postura antigravitacional</t>
  </si>
  <si>
    <t>Esfuerzo</t>
  </si>
  <si>
    <t>Movimiento repetitivo</t>
  </si>
  <si>
    <t>Manipulación manual de cargas</t>
  </si>
  <si>
    <t>Mecánico elementos o partes de máquinas</t>
  </si>
  <si>
    <t>Mecánico herramientas, Mecánico equipos</t>
  </si>
  <si>
    <t>Mecánico piezas a trabajar</t>
  </si>
  <si>
    <t>Mecánico materiales proyectados sólidos</t>
  </si>
  <si>
    <t>Mecánico materiales proyectados sólidos fluidos</t>
  </si>
  <si>
    <t>Eléctrico alta tensión</t>
  </si>
  <si>
    <t>Eléctrico baja tensión</t>
  </si>
  <si>
    <t>Eléctrico estática</t>
  </si>
  <si>
    <t xml:space="preserve">Locativo sistemas y medios de almacenamiento </t>
  </si>
  <si>
    <t>Locativo  superficies de trabajo irregulares, Locativo  superficies de trabajo deslizantes</t>
  </si>
  <si>
    <t>Locativo  superficies de trabajo con diferencias de nivel</t>
  </si>
  <si>
    <t xml:space="preserve">Locativo condiciones de orden y aseo </t>
  </si>
  <si>
    <t>Locativo caída de objetos</t>
  </si>
  <si>
    <t xml:space="preserve">Tecnológico explosión, Tecnológico fuga </t>
  </si>
  <si>
    <t>Tecnológico derrame, Tecnológico incendio</t>
  </si>
  <si>
    <t>Accidentes de tránsito</t>
  </si>
  <si>
    <t xml:space="preserve">Públicos robos, atracos, asaltos, </t>
  </si>
  <si>
    <t>Públicos atentados</t>
  </si>
  <si>
    <t>Públicos de orden público</t>
  </si>
  <si>
    <t>Trabajo en alturas</t>
  </si>
  <si>
    <t>Espacios confinados</t>
  </si>
  <si>
    <t>Sismo</t>
  </si>
  <si>
    <t>Terremoto</t>
  </si>
  <si>
    <t>Vendaval</t>
  </si>
  <si>
    <t>Inundación</t>
  </si>
  <si>
    <t>Derrumbe</t>
  </si>
  <si>
    <t>Precipitaciones (lluvias, granizadas, heladas)</t>
  </si>
  <si>
    <t>Condiciones_de_Seguridad</t>
  </si>
  <si>
    <t>Fenómenos_Naturales</t>
  </si>
  <si>
    <t>Muy probable - 5</t>
  </si>
  <si>
    <t>Altamente probable - 4</t>
  </si>
  <si>
    <t>Probable - 3</t>
  </si>
  <si>
    <t>Posible - 2</t>
  </si>
  <si>
    <t>Poco probable - 1</t>
  </si>
  <si>
    <t>Incendio</t>
  </si>
  <si>
    <t>Explosión</t>
  </si>
  <si>
    <t>FACTOR DE RIESGO</t>
  </si>
  <si>
    <t>OBJETIVO</t>
  </si>
  <si>
    <t>CANTIDAD</t>
  </si>
  <si>
    <t>PELIGROSIDAD</t>
  </si>
  <si>
    <t>EXTENSIÓN</t>
  </si>
  <si>
    <t>POBLACIÓN AFECTADA</t>
  </si>
  <si>
    <t>CONSECUENCIA</t>
  </si>
  <si>
    <t>Muy peligrosa - 4</t>
  </si>
  <si>
    <t>Muy extenso - 4</t>
  </si>
  <si>
    <t>Muy alto - 4</t>
  </si>
  <si>
    <t>Alta - 3</t>
  </si>
  <si>
    <t>Peligrosa - 3</t>
  </si>
  <si>
    <t>Extenso - 3</t>
  </si>
  <si>
    <t>Alto - 3</t>
  </si>
  <si>
    <t>Poco peligrosa - 2</t>
  </si>
  <si>
    <t>Poco extenso (Emplazamiento) - 2</t>
  </si>
  <si>
    <t>No peligrosa - 1</t>
  </si>
  <si>
    <t>Puntual (Área afectada) - 1</t>
  </si>
  <si>
    <t>Sede Administrativa</t>
  </si>
  <si>
    <t>Facultad Ingeniería</t>
  </si>
  <si>
    <t>Facultad de Medio Ambiente y Recursos Naturales - Vivero</t>
  </si>
  <si>
    <t>Facultad  Tecnológica</t>
  </si>
  <si>
    <t>Facultad de Artes ASAB</t>
  </si>
  <si>
    <t>Facultad de Artes ASAB - Sótanos Jimenez</t>
  </si>
  <si>
    <t>Academia Luis A. Calvo - ALAC</t>
  </si>
  <si>
    <t>Posgrados de Ciencias y Educación</t>
  </si>
  <si>
    <t>Sede Deportiva Calle 34</t>
  </si>
  <si>
    <t>Emisora LAUD 90.4</t>
  </si>
  <si>
    <t>ILUD - Calle 54</t>
  </si>
  <si>
    <t>ILUD - San Luis</t>
  </si>
  <si>
    <t>ILUD - UGI</t>
  </si>
  <si>
    <t>Sede PORVENIR</t>
  </si>
  <si>
    <t>Sede IDEXUD</t>
  </si>
  <si>
    <t>Sede B "Thomas Jefferson"</t>
  </si>
  <si>
    <t>Sede Calle 42 No. 8A-80</t>
  </si>
  <si>
    <t>Sede Sección Publicaciones y Unidad de Extensión Facultad de Ciencias</t>
  </si>
  <si>
    <t>NIVEL DE RIESGO 1 (4000 - 2400)</t>
  </si>
  <si>
    <t>NIVEL DE RIESGO 1 (2400- 1440)</t>
  </si>
  <si>
    <t>NIVEL DE RIESGO 1 (2000 - 1200)</t>
  </si>
  <si>
    <t>NIVEL DE RIESGO 1 (1200 - 600)</t>
  </si>
  <si>
    <t>NIVEL DE RIESGO 1 (1000 - 600)</t>
  </si>
  <si>
    <t>NIVEL DE RIESGO 1 (800 - 600)</t>
  </si>
  <si>
    <t>NIVEL DE RIESGO 2 (500 - 250)</t>
  </si>
  <si>
    <t>NIVEL DE RIESGO 2 (480 - 360)</t>
  </si>
  <si>
    <t>NIVEL DE RIESGO 2 (400-240)</t>
  </si>
  <si>
    <t>NIVEL DE RIESGO 2 (400 - 200)</t>
  </si>
  <si>
    <t>NIVEL DE RIESGO 2 (200)</t>
  </si>
  <si>
    <t>NIVEL DE RIESGO 2 (200 - 150)</t>
  </si>
  <si>
    <t>NIVEL DE RIESGO 3 (120)</t>
  </si>
  <si>
    <t>NIVEL DE RIESGO 3 (100)</t>
  </si>
  <si>
    <t>NIVEL DE RIESGO 3 (100 - 50)</t>
  </si>
  <si>
    <t>NIVEL DE RIESGO 3 (80 - 60)</t>
  </si>
  <si>
    <t>NIVEL DE RIESGO 3 (40)</t>
  </si>
  <si>
    <t>NIVEL DE RIESGO 4 (20)</t>
  </si>
  <si>
    <t>Interno</t>
  </si>
  <si>
    <t>Externo</t>
  </si>
  <si>
    <t>TIPO DE RIESGO</t>
  </si>
  <si>
    <t>ACTIVO DE INFORMACIÓN</t>
  </si>
  <si>
    <t>AMENAZA (RIESGO)</t>
  </si>
  <si>
    <t>VULNERABILIDAD (CAUSAS)</t>
  </si>
  <si>
    <t>ACCIONES DE CONTROL Y/O MEJORA</t>
  </si>
  <si>
    <t>METAS</t>
  </si>
  <si>
    <t>FECHA DE INICIO</t>
  </si>
  <si>
    <t>FECHA DE FINALIZACIÒN</t>
  </si>
  <si>
    <t>RESPONSABLE</t>
  </si>
  <si>
    <t>MODERADO 3</t>
  </si>
  <si>
    <t>ALTA - IMPORTANTE 5</t>
  </si>
  <si>
    <t>BAJO - TRIVIAL 1</t>
  </si>
  <si>
    <t>BAJO - TRIVIAL 2</t>
  </si>
  <si>
    <t>BAJO - TRIVIAL 3</t>
  </si>
  <si>
    <t>BAJO - ACEPTABLE 2</t>
  </si>
  <si>
    <t>BAJO - ACEPTABLE 4</t>
  </si>
  <si>
    <t>ALTA - IMPORTANTE 8</t>
  </si>
  <si>
    <t>ALTA - IMPORTANTE 10</t>
  </si>
  <si>
    <t>ALTA - IMPORTANTE 9</t>
  </si>
  <si>
    <t>ALTA - IMPORTANTE 12</t>
  </si>
  <si>
    <t>CATASTRÓFICO – INACEPTABLE 15</t>
  </si>
  <si>
    <t>ALTA-IMPORTANTE 4</t>
  </si>
  <si>
    <t>CATASTRÓFICO – INACEPTABLE 10</t>
  </si>
  <si>
    <t>CATASTRÓFICO – INACEPTABLE 16</t>
  </si>
  <si>
    <t>CATASTRÓFICO – INACEPTABLE 12</t>
  </si>
  <si>
    <t>CATASTRÓFICO – INACEPTABLE 20</t>
  </si>
  <si>
    <t>CATASTRÓFICO – INACEPTABLE 25</t>
  </si>
  <si>
    <t>Raro - 1</t>
  </si>
  <si>
    <t>Improbable - 2</t>
  </si>
  <si>
    <t>Posible - 3</t>
  </si>
  <si>
    <t>Probable - 4</t>
  </si>
  <si>
    <t>Insignificante - 1</t>
  </si>
  <si>
    <t>Seguro - 5</t>
  </si>
  <si>
    <t>Mayor - 4</t>
  </si>
  <si>
    <t>Catastrófico - 5</t>
  </si>
  <si>
    <t>EVALUACIÓN DE CONTROLES</t>
  </si>
  <si>
    <t>ACCIONES DE CONTROL RESIDUALES</t>
  </si>
  <si>
    <t>ZONA DE RIESGO RESIDUAL</t>
  </si>
  <si>
    <t>RIESGO LEVE 3</t>
  </si>
  <si>
    <t>RIESGO LEVE 6</t>
  </si>
  <si>
    <t>RIESGO LEVE 9</t>
  </si>
  <si>
    <t>RIESGO LEVE 12</t>
  </si>
  <si>
    <t>RIESGO LEVE 15</t>
  </si>
  <si>
    <t>RIESGO LEVE 4</t>
  </si>
  <si>
    <t>RIESGO LEVE 8</t>
  </si>
  <si>
    <t>RIESGO LEVE 16</t>
  </si>
  <si>
    <t>RIESGO LEVE 20</t>
  </si>
  <si>
    <t>RIESGO LEVE 5</t>
  </si>
  <si>
    <t>RIESGO LEVE 10</t>
  </si>
  <si>
    <t>RIESGO LEVE 18</t>
  </si>
  <si>
    <t>RIESGO LEVE 7</t>
  </si>
  <si>
    <t>RIESGO LEVE 14</t>
  </si>
  <si>
    <t>RIESGO LEVE 11</t>
  </si>
  <si>
    <t>RIESGO MODERADO 25</t>
  </si>
  <si>
    <t>RIESGO MODERADO 24</t>
  </si>
  <si>
    <t>RIESGO MODERADO 30</t>
  </si>
  <si>
    <t>RIESGO MODERADO 21</t>
  </si>
  <si>
    <t>RIESGO MODERADO 28</t>
  </si>
  <si>
    <t>RIESGO MODERADO 35</t>
  </si>
  <si>
    <t>RIESGO MODERADO 32</t>
  </si>
  <si>
    <t>RIESGO MODERADO 40</t>
  </si>
  <si>
    <t>RIESGO MODERADO 27</t>
  </si>
  <si>
    <t>RIESGO MODERADO 36</t>
  </si>
  <si>
    <t>RIESGO MODERADO 22</t>
  </si>
  <si>
    <t>RIESGO MODERADO 33</t>
  </si>
  <si>
    <t>RIESGO SIGNIFICATIVO 44</t>
  </si>
  <si>
    <t>RIESGO SIGNIFICATIVO 48</t>
  </si>
  <si>
    <t>RIESGO SIGNIFICATIVO 45</t>
  </si>
  <si>
    <t>RIESGO SIGNIFICATIVO 50</t>
  </si>
  <si>
    <t>RIESGO SIGNIFICATIVO 55</t>
  </si>
  <si>
    <t>RIESGO SIGNIFICATIVO 60</t>
  </si>
  <si>
    <t>IMPACTO</t>
  </si>
  <si>
    <t>ILUD - Calle 23</t>
  </si>
  <si>
    <t>XXX</t>
  </si>
  <si>
    <t>Manipulación de reactivos químicos (prácticas de laboratorio)</t>
  </si>
  <si>
    <t>Operación de sub estación eléctrica</t>
  </si>
  <si>
    <t>Mantenimiento de sub estación eléctrica</t>
  </si>
  <si>
    <t>Operación de equipos eléctricos y electrónicos (laboratorios)</t>
  </si>
  <si>
    <t>Operación del circuito eléctrico</t>
  </si>
  <si>
    <t>Protestas estudiantiles</t>
  </si>
  <si>
    <t>Operación de estufa de gas propano</t>
  </si>
  <si>
    <t>Manipulación de Hornos para cerámica</t>
  </si>
  <si>
    <t>Manipulación de pipetas de gas propano</t>
  </si>
  <si>
    <t>Mantenimiento de aire acondicionado</t>
  </si>
  <si>
    <t>Operación de aire acondicionado</t>
  </si>
  <si>
    <t>Mantenimiento de equipos (derrames accidentales)</t>
  </si>
  <si>
    <t>Centro de acopio para almacenamiento de residuos</t>
  </si>
  <si>
    <t>Operación de la planta eléctrica</t>
  </si>
  <si>
    <t>Almacenamiento de reactivos químicos</t>
  </si>
  <si>
    <t>Manipulación de estufas (apoyo alimentario)</t>
  </si>
  <si>
    <t>Manipulación y mezcla de reactivos químicos</t>
  </si>
  <si>
    <t>Operación de tanque de gas.</t>
  </si>
  <si>
    <t>Almacenamiento de maderas</t>
  </si>
  <si>
    <t>Otras</t>
  </si>
  <si>
    <t xml:space="preserve">PROBABILIDAD </t>
  </si>
  <si>
    <t>TOTAL NIVEL</t>
  </si>
  <si>
    <t>CALIFICACIÓN DEL CONTROL</t>
  </si>
  <si>
    <t>CALIFICACIÓN</t>
  </si>
  <si>
    <t>CRITERIOS</t>
  </si>
  <si>
    <t>EVALUACIÓN  DEL RIESGO</t>
  </si>
  <si>
    <t>CUADRANTES A DISMINUIR EN LA PROBABILIDAD</t>
  </si>
  <si>
    <t>CUADRANTES A DISMINUIR EN EL IMPACTO</t>
  </si>
  <si>
    <t>75% - 100%</t>
  </si>
  <si>
    <t>50 % - 75%</t>
  </si>
  <si>
    <t>50% - 25%</t>
  </si>
  <si>
    <t>25% - 0%</t>
  </si>
  <si>
    <t>Los controles son efectivos y están documentados.</t>
  </si>
  <si>
    <t>Pasa a dos Casillas inferior (el desplazamiento depende de sí el control afecta el impacto o la probabilidad).</t>
  </si>
  <si>
    <t>Se mantiene el resultado de la evaluación antes de tratamiento.</t>
  </si>
  <si>
    <t>Se mantiene el resultado de la evaluación antes del tratamiento.</t>
  </si>
  <si>
    <t>No existen controles.</t>
  </si>
  <si>
    <t>Los controles existen , no son efectivos.</t>
  </si>
  <si>
    <t>Los controles existen, son efectivos pero no están documentados.</t>
  </si>
  <si>
    <t>Cambia el resultado a una casilla inferior de la matriz de evaluación antes del tratamiento (el desplazamiento depende de sí el control afecta el impacto o la probabilidad ).</t>
  </si>
  <si>
    <t>DEPENDIENDO SI EL CONTROL AFECTA A LA PROBABILIDAD O AL IMPACTO SE DESPLAZA EN LA TABLA DE CALIFICACION:
LOS CONTROLES PREVENTIVOS AFECTAN LA PROBABILIDAD MIENTRAS QUE LOS CORRECTIVOS AFECTAN EL IMPACTO.</t>
  </si>
  <si>
    <t>CRITERIOS DE CALIFICACIÓN</t>
  </si>
  <si>
    <t>NULO</t>
  </si>
  <si>
    <t>BAJO</t>
  </si>
  <si>
    <t>MEDIO BAJO</t>
  </si>
  <si>
    <t>MEDIO ALTO</t>
  </si>
  <si>
    <t>ALTO</t>
  </si>
  <si>
    <t>ESCALAS DE CALIFICACIÓN</t>
  </si>
  <si>
    <t>Nivel de Documentación</t>
  </si>
  <si>
    <t>Nivel de Aplicación del Control</t>
  </si>
  <si>
    <t>Nivel de Efectividad</t>
  </si>
  <si>
    <t>Nivel de Seguimiento, Evaluación y Mejora</t>
  </si>
  <si>
    <t>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t>
  </si>
  <si>
    <t>Recibir, radicar y tramitar las acciones ciudadanas (petición, queja, reclamo, derecho de petición, denuncia, sugerencia, solicitud de información o consulta) que la ciudadanía formule en el ejercicio del control social, relacionadas con el cumplimiento de la misión de la entidad, los servicios y el funcionamiento de la Universidad, siempre propendiendo garantizar la respuesta oportuna a la ciudadanía.</t>
  </si>
  <si>
    <t>Gestionar los sistemas de informacion y las telecomunicaciones para asegurar el acceso, disponibilidad, confiabilidad, confidencialidad de los activos de información a través de la infraestructura y las soluciones Informaticas en el marco de la normatividad vigente aplicable, como apoyo a los procesos misionales de la Universidad.</t>
  </si>
  <si>
    <t>Garantizar la correcta planeación, manejo, control, organización y funcionamiento de la gestión documental y la administración de las diferentes unidades documentales de la Universidad Distrital, de forma logíca de acuerdo con la naturaleza y fines de la Universidad, cumpliendo con los estándares para el tratamiento de los documentos y la legislación vigente, para proteger el patrimonio documental, preservar los archivos en las mejores condiciones de acceso y seguridad, y asegurar la disponibilidad a la academia, la comunidad en general y del mejoramiento institucional.</t>
  </si>
  <si>
    <t>Garantizar a través de su gestión los servicios relacionados con administración de bienes, infraestructura, planta física, mantenimiento, compras,iinventarios,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</si>
  <si>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viegente; garantizando la transparencia y sostenibilidad financiera de acuerdo a los lineamientos establecidos en el contexto estratégico y misional de la institución.</t>
  </si>
  <si>
    <t>Gestionar de manera transparente y eficáz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</si>
  <si>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ELABORÓ</t>
  </si>
  <si>
    <t>Nombre:
Cargo: 
Fecha:</t>
  </si>
  <si>
    <t>REVISÓ</t>
  </si>
  <si>
    <t>APROBÓ</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</si>
  <si>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</si>
  <si>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MAPA INTEGRAL DE RIESGOS</t>
  </si>
  <si>
    <t>Código: GI-MG-001-FR-014</t>
  </si>
  <si>
    <t>Medio Bajo - 10</t>
  </si>
  <si>
    <t>Casi seguro - 5</t>
  </si>
  <si>
    <t>Rara vez - 1</t>
  </si>
  <si>
    <t>Moderado - 5</t>
  </si>
  <si>
    <t>Mayor - 10</t>
  </si>
  <si>
    <t>Catastrófico - 20</t>
  </si>
  <si>
    <t>MODERADA 25</t>
  </si>
  <si>
    <t>MODERADA 20</t>
  </si>
  <si>
    <t>MODERADA 15</t>
  </si>
  <si>
    <t>BAJA 5</t>
  </si>
  <si>
    <t>BAJA 10</t>
  </si>
  <si>
    <t>ALTA 50</t>
  </si>
  <si>
    <t>ALTA 40</t>
  </si>
  <si>
    <t>ALTA 30</t>
  </si>
  <si>
    <t>EXTREMA 60</t>
  </si>
  <si>
    <t>EXTREMA 80</t>
  </si>
  <si>
    <t>EXTREMA 100</t>
  </si>
  <si>
    <t>Detectivo</t>
  </si>
  <si>
    <t>CRITERIOS PARA LA EVALUACIÓN / CRITERIO DE MEDICIÓN</t>
  </si>
  <si>
    <t>Sí - 5</t>
  </si>
  <si>
    <t>No - 0</t>
  </si>
  <si>
    <t>Sí - 10</t>
  </si>
  <si>
    <t>Sí - 15</t>
  </si>
  <si>
    <t>Sí - 30</t>
  </si>
  <si>
    <t>0% - 50%</t>
  </si>
  <si>
    <t>51 % - 75%</t>
  </si>
  <si>
    <t>76% - 100%</t>
  </si>
  <si>
    <t>DEPENDIENDO SI EL CONTROL AFECTA A LA PROBABILIDAD O AL IMPACTO SE DESPLAZA EN LA TABLA DE CALIFICACION: LOS CONTROLES PREVENTIVOS AFECTAN LA PROBABILIDAD MIENTRAS QUE LOS DETECTIVOS Y CORRECTIVOS AFECTAN EL IMPACTO.</t>
  </si>
  <si>
    <t>BAJA (5-10)</t>
  </si>
  <si>
    <t>Definida por la casilla Baja.
Probabilidad: Rara vez o improbable.
Impacto: Moderado y Mayor.
Tratamiento: Los riesgos de corrupción de las zonas baja se encuentran en un nivel que
puede eliminarse o reducirse fácilmente con los controles establecidos en la entidad.</t>
  </si>
  <si>
    <t>MODERADA (15-25)</t>
  </si>
  <si>
    <t>ALTA (30-50)</t>
  </si>
  <si>
    <t>EXTREMO (60-100)</t>
  </si>
  <si>
    <t xml:space="preserve">No usar protecciones </t>
  </si>
  <si>
    <t>No usar o usar incorrectamente los EPP</t>
  </si>
  <si>
    <t>Conducir a velocidades inapropiadas</t>
  </si>
  <si>
    <t>Usar equipos o herramientas defectuosas</t>
  </si>
  <si>
    <t>Levantar, cargas o transportar de forma incorrecta</t>
  </si>
  <si>
    <t>Almacenar de forma incorrecta</t>
  </si>
  <si>
    <t>Trabajo de la influencia del alcohol o sustancias alucinógenas, fumar dentro de las instalaciones</t>
  </si>
  <si>
    <t xml:space="preserve">Bromear, jugar, distraer, deficiencias en la disciplina </t>
  </si>
  <si>
    <t xml:space="preserve">Comportamientos inseguros </t>
  </si>
  <si>
    <t>Incumplimiento  de normas y procedimientos, Exceso de confianza</t>
  </si>
  <si>
    <t>No reporte de actos y condiciones inseguras</t>
  </si>
  <si>
    <t>Agresividad de los trabajadores</t>
  </si>
  <si>
    <t>Falta de capacidad física y o mental de una persona o para realizar adecuadamente cierta actividad, función o servicio</t>
  </si>
  <si>
    <t>FACTORES HUMANOS</t>
  </si>
  <si>
    <t>Factores_Humanos</t>
  </si>
  <si>
    <t>Bajo - 2</t>
  </si>
  <si>
    <t>Muy bajo - 1</t>
  </si>
  <si>
    <t>Muy Alta - 4</t>
  </si>
  <si>
    <t>Poca - 1</t>
  </si>
  <si>
    <t>CALIDAD DEL MEDIO</t>
  </si>
  <si>
    <t>Muy elevada - 4</t>
  </si>
  <si>
    <t>Elevada - 3</t>
  </si>
  <si>
    <t>Media - 2</t>
  </si>
  <si>
    <t>Baja - 1</t>
  </si>
  <si>
    <t>PATRIMONIO Y CAPITAL PRODUCTIVO</t>
  </si>
  <si>
    <t>Muy Alto - 4</t>
  </si>
  <si>
    <t>Muy Bajo - 1</t>
  </si>
  <si>
    <t>CONTROL AUTOMÁTICO O MANUAL</t>
  </si>
  <si>
    <r>
      <t>Nombre:</t>
    </r>
    <r>
      <rPr>
        <sz val="11"/>
        <color theme="1"/>
        <rFont val="Calibri"/>
        <family val="2"/>
        <scheme val="minor"/>
      </rPr>
      <t xml:space="preserve">
</t>
    </r>
    <r>
      <rPr>
        <b/>
        <sz val="11"/>
        <color theme="1"/>
        <rFont val="Calibri"/>
        <family val="2"/>
        <scheme val="minor"/>
      </rPr>
      <t xml:space="preserve">Cargo: </t>
    </r>
    <r>
      <rPr>
        <sz val="11"/>
        <color theme="1"/>
        <rFont val="Calibri"/>
        <family val="2"/>
        <scheme val="minor"/>
      </rPr>
      <t xml:space="preserve">
</t>
    </r>
    <r>
      <rPr>
        <b/>
        <sz val="11"/>
        <color theme="1"/>
        <rFont val="Calibri"/>
        <family val="2"/>
        <scheme val="minor"/>
      </rPr>
      <t>Fecha:</t>
    </r>
    <r>
      <rPr>
        <sz val="11"/>
        <color theme="1"/>
        <rFont val="Calibri"/>
        <family val="2"/>
        <scheme val="minor"/>
      </rPr>
      <t xml:space="preserve"> </t>
    </r>
  </si>
  <si>
    <t>Automático</t>
  </si>
  <si>
    <t>Manual</t>
  </si>
  <si>
    <r>
      <t xml:space="preserve">Definida por la casilla Moderada.
Probabilidad: Rara vez, Improbable, Posible, 
Probable y Casi Seguro.
Impacto: Moderado, Mayor y Catastrófico.
Tratamiento: Deben tomarse las medidas necesarias para llevar los riesgos a la Zona de Riesgo Baja o eliminarlo.
</t>
    </r>
    <r>
      <rPr>
        <b/>
        <sz val="11"/>
        <rFont val="Calibri"/>
        <family val="2"/>
        <scheme val="minor"/>
      </rPr>
      <t>Nota En todo caso se requiere que las entidades propendan por eliminar el riesgo de corrupción o por lo menos llevarlo a la Zona de Riesgo Baja.</t>
    </r>
  </si>
  <si>
    <r>
      <t xml:space="preserve">Puntaje: De 30 - 50 puntos.
Definida por la casilla Alta.
Probabilidad: Improbable, Posible, Probable y Casi Seguro.
Impacto: Mayor y Catastrófico.
Tratamiento: Deben tomarse las medidas necesarias para llevar los riesgos a la Zona de Riesgo Moderada, Baja o eliminarlo.
</t>
    </r>
    <r>
      <rPr>
        <b/>
        <sz val="11"/>
        <rFont val="Calibri"/>
        <family val="2"/>
        <scheme val="minor"/>
      </rPr>
      <t>Nota En todo caso se requiere que las entidades propendan por eliminar el riesgo de corrupción o por lo menos llevarlo a la Zona de Riesgo Baja.</t>
    </r>
  </si>
  <si>
    <r>
      <t xml:space="preserve">Puntaje: De 60 - 100 puntos.
Definida por la casilla Extrema.
Probabilidad: Posible, Probable y Casi Seguro.
Impacto: Catastrófico.
Tratamiento: Los riesgos de corrupción de la Zona de Riesgo Extrema requieren de un tratamiento prioritario. Se deben implementar los controles orientados a reducir la posibilidad de ocurrencia del riesgo o disminuir el impacto de sus efectos y tomar las medidas de protección.
</t>
    </r>
    <r>
      <rPr>
        <b/>
        <sz val="11"/>
        <rFont val="Calibri"/>
        <family val="2"/>
        <scheme val="minor"/>
      </rPr>
      <t>Nota En todo caso se requiere que las entidades propendan por eliminar el riesgo de corrupción o por lo menos llevarlo a la Zona de Riesgo Baja.</t>
    </r>
  </si>
  <si>
    <t>Versión: 02</t>
  </si>
  <si>
    <t>Fecha de Aprobación: 17/11/2017</t>
  </si>
  <si>
    <t xml:space="preserve"> </t>
  </si>
  <si>
    <t>Objetivo del Proceso:</t>
  </si>
  <si>
    <t>Proceso:</t>
  </si>
  <si>
    <t>N°</t>
  </si>
  <si>
    <t>Causa o fuente</t>
  </si>
  <si>
    <t>Riesgo</t>
  </si>
  <si>
    <t>Descripción</t>
  </si>
  <si>
    <t>Tipo de Riesgo</t>
  </si>
  <si>
    <t>Consecuencias</t>
  </si>
  <si>
    <t>Probabilidad</t>
  </si>
  <si>
    <t>Impacto</t>
  </si>
  <si>
    <t>Controles existentes</t>
  </si>
  <si>
    <t xml:space="preserve">Criterios de evaluación del Diseño del Control </t>
  </si>
  <si>
    <t>Asignación del Responsable</t>
  </si>
  <si>
    <t>Segregación y autoridad del Responsable</t>
  </si>
  <si>
    <t>Periodicidad</t>
  </si>
  <si>
    <t>Propósito</t>
  </si>
  <si>
    <t>Cómo se realiza la actividad de Control</t>
  </si>
  <si>
    <t>Qué pasa con las observaciones y desviaciones</t>
  </si>
  <si>
    <t>Evidencia de la Ejecución del Control</t>
  </si>
  <si>
    <t>Peso en la evaluación de diseño del Control</t>
  </si>
  <si>
    <t>Peso en la evaluación de la ejecución del Control</t>
  </si>
  <si>
    <t>Solidez individual del Control</t>
  </si>
  <si>
    <t>Solidez del Conjunto de Controles</t>
  </si>
  <si>
    <t>Controles ayudan a disminuir la probabilidad</t>
  </si>
  <si>
    <t>Controles ayudan a disminuir el impacto</t>
  </si>
  <si>
    <t>Tratamiento al Riesgo</t>
  </si>
  <si>
    <t>Procesos</t>
  </si>
  <si>
    <t xml:space="preserve">Autoevaluación y Acreditación </t>
  </si>
  <si>
    <t xml:space="preserve">Bienestar Institucional </t>
  </si>
  <si>
    <t xml:space="preserve">Gestión Contractual </t>
  </si>
  <si>
    <t xml:space="preserve">Gestión de Investigación </t>
  </si>
  <si>
    <t>Gestión de la Infraestructura Física</t>
  </si>
  <si>
    <t>Gestión de los Sistemas de la Información y las Telecomunicaciones</t>
  </si>
  <si>
    <t>Planeación Estratégica Institucional</t>
  </si>
  <si>
    <t xml:space="preserve">Servicio al Ciudadano </t>
  </si>
  <si>
    <t>Tipos de Riesgos</t>
  </si>
  <si>
    <t>Estratégicos</t>
  </si>
  <si>
    <t>Gerenciales</t>
  </si>
  <si>
    <t>Tecnológicos</t>
  </si>
  <si>
    <t>Cumplimiento</t>
  </si>
  <si>
    <t>Imagen o reputacional</t>
  </si>
  <si>
    <t>Escala probabilidad</t>
  </si>
  <si>
    <t>Casi seguro</t>
  </si>
  <si>
    <t>Probable</t>
  </si>
  <si>
    <t>Posible</t>
  </si>
  <si>
    <t>Improbable</t>
  </si>
  <si>
    <t>Rara vez</t>
  </si>
  <si>
    <t>Escala impacto</t>
  </si>
  <si>
    <t>Catastrófico</t>
  </si>
  <si>
    <t>Mayor</t>
  </si>
  <si>
    <t>Moderado</t>
  </si>
  <si>
    <t>Menor</t>
  </si>
  <si>
    <t>Insignificante</t>
  </si>
  <si>
    <t>Zona de Riesgo</t>
  </si>
  <si>
    <t xml:space="preserve">BAJO </t>
  </si>
  <si>
    <t>MODERADO</t>
  </si>
  <si>
    <t>EXTREMO</t>
  </si>
  <si>
    <t>Asignado</t>
  </si>
  <si>
    <t>No asignado</t>
  </si>
  <si>
    <t>Adecuado</t>
  </si>
  <si>
    <t>Inadecuado</t>
  </si>
  <si>
    <t xml:space="preserve">Oportuna </t>
  </si>
  <si>
    <t>No oportuna</t>
  </si>
  <si>
    <t>Solidez del Control</t>
  </si>
  <si>
    <t xml:space="preserve">Variable </t>
  </si>
  <si>
    <t>Opción de respuesta</t>
  </si>
  <si>
    <t>Puntaje</t>
  </si>
  <si>
    <t>No es un control</t>
  </si>
  <si>
    <t>Confiable</t>
  </si>
  <si>
    <t>No confiable</t>
  </si>
  <si>
    <t>Se investigan y resuelven oportunamente</t>
  </si>
  <si>
    <t>No se investigan y resuelven oportunamente</t>
  </si>
  <si>
    <t>Completa</t>
  </si>
  <si>
    <t xml:space="preserve">Incompleta </t>
  </si>
  <si>
    <t>No existe</t>
  </si>
  <si>
    <t xml:space="preserve">Prevenir </t>
  </si>
  <si>
    <t>Detectar</t>
  </si>
  <si>
    <t>Qué pasa con las desviaciones</t>
  </si>
  <si>
    <t xml:space="preserve">Zona de Riesgo Residual </t>
  </si>
  <si>
    <t>Zona de Riesgo Inherente</t>
  </si>
  <si>
    <t>Unidad(es) responsable(s) del Riesgo</t>
  </si>
  <si>
    <t>Ejecución del Control</t>
  </si>
  <si>
    <t>El control no se ejecuta por parte del responsable.</t>
  </si>
  <si>
    <t>Se ejecuta algunas veces por parte del responsable.</t>
  </si>
  <si>
    <t>Se ejecuta de manera consistente por parte del responsable.</t>
  </si>
  <si>
    <t>Disminución de probabilidad e impacto</t>
  </si>
  <si>
    <t>Directamente</t>
  </si>
  <si>
    <t>Indirectamente</t>
  </si>
  <si>
    <t>No disminuye</t>
  </si>
  <si>
    <t>Desplazamiento en el Impacto</t>
  </si>
  <si>
    <t>Desplazamiento en la Probabilidad</t>
  </si>
  <si>
    <t>Opciones de tratamiento del Riesgo</t>
  </si>
  <si>
    <t>Reducir</t>
  </si>
  <si>
    <t>Evitar</t>
  </si>
  <si>
    <t>Compartir</t>
  </si>
  <si>
    <t>Soporte</t>
  </si>
  <si>
    <t xml:space="preserve">Tiempo </t>
  </si>
  <si>
    <t>Responsable</t>
  </si>
  <si>
    <t>IDENTIFICACIÓN DEL RIESGO</t>
  </si>
  <si>
    <t>ANÁLISIS DEL RIESGO</t>
  </si>
  <si>
    <t>Aceptar</t>
  </si>
  <si>
    <t xml:space="preserve">Tratamiento del Riesgo </t>
  </si>
  <si>
    <t>Acciones</t>
  </si>
  <si>
    <t>EJE DE CALIDAD</t>
  </si>
  <si>
    <t>EJE DE CORRUPCIÓN</t>
  </si>
  <si>
    <t>Fecha de Aprobación: XX/XX/2019</t>
  </si>
  <si>
    <t>Versión: 03</t>
  </si>
  <si>
    <t>Escala impacto     (eje de corrupción)</t>
  </si>
  <si>
    <t>Opciones de tratamiento del Riesgo      (Eje de corrupción)</t>
  </si>
  <si>
    <t>Objetivos</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</si>
  <si>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Enseñanza-Aprendizaje.</t>
  </si>
  <si>
    <t>Administrar los recursos destinados al desarrollo de estrategias, programas, proyectos investigativos y contar con las condiciones estructurales-organizacionales para proyectarse como una universidad investigativa que promueva y potencie la capacidad del investigador de la Universidad y su labor tenga eco en el desarrollo científico y sociocultural de la ciudad – región y país.</t>
  </si>
  <si>
    <t xml:space="preserve"> 
Promover la vinculación de la Universidad Distrital Francisco José de Caldas con su entorno social, a través de la coordinación de los programas, planes y proyectos de Extensión y Proyección Social, en articulación a la Docencia y la Investigación.</t>
  </si>
  <si>
    <t>Coordinar y orientar el diseño y la implementación de estrategias, políticas, programas y proyectos con el fin de dar cumplimiento a la misión, visión y objetivos institucionales.</t>
  </si>
  <si>
    <t>Articular y fortalecer la Gestión de los subsistemas que integran el Sistema Integrado de Gestión, a través de un análisis sinérgico que permita establecer planes de Mejoramiento Continuo, contribuyendo al cumplimiento de los Objetivos Institucionales.</t>
  </si>
  <si>
    <t>Realizar de manera sistemática y permanente un análisis valorativo y autónomo que permita verificar la calidad en la prestación de los servicios académicos y el grado de cumplimiento de los objetivos institucionales.</t>
  </si>
  <si>
    <t>Coordinar las actividades de comunicación institucional interna y externa con el objeto de garantizar el conocimiento de la universidad a las partes interesadas y generar sentido de pertenencia con la institución.</t>
  </si>
  <si>
    <t>Direccionar y Gestionar la Interinstitucionalización e Internacionalización de la Universidad Distrital Francisco José de Caldas para contribuir con la formación integral de profesionales e investigadores globalmente competitivos a través de acciones de direccionamiento estratégico para la inmersión y participación activa de la institución en la sociedad del conocimiento en el ámbito local, Nacional e Internacional.</t>
  </si>
  <si>
    <t>Garantizar el ingreso de nuevos estudiantes mediante la inscripción, selección, transferencia, así como el reingreso y la gestión del registro y control académico tanto de estudiantes como de los egresados, que se lleva a cabo en los distintos proyectos curriculares que oferta la Universidad, bajo preceptos de equidad y transparencia.</t>
  </si>
  <si>
    <t>Contribuir al desarrollo integral de la comunidad universitaria, mediante la generación y promoción de espacios participativos de desarrollo humano, interacción social y reflexión, en aras de alcanzar entornos agradables que mejoren su calidad de vida.</t>
  </si>
  <si>
    <t>Gestionar y proveer el acceso a fuentes de información académicas, investigativas y culturales a la Comunidad Universitaria, a través de recursos y servicios de información oportunos, pertinentes y actualizados con el fin de apoyar y fortalecer los Procesos Misionales de la Universidad Distrital Francisco José de Caldas.</t>
  </si>
  <si>
    <t>Desarrollar las actividades de soporte necesarias para llevar a cabo la Gestión de Laboratorios de la Universidad Distrital Francisco José de Caldas mediante el cumplimiento de los lineamientos y políticas institucionales establecidas, brindando así apoyo a las labores misionales.</t>
  </si>
  <si>
    <t>Garantizar el acceso a la información, la correcta y oportuna atención a la ciudadanía y grupos de interés, en temas relacionados con el funcionamiento y cumplimiento de la misión de la Universidad, mediante la adecuación e implementación de canales de atención, la oportuna divulgación de información y el trámite oportuno de peticiones que interpongan los ciudadanos en el ejercicio de su función de control social.</t>
  </si>
  <si>
    <t>Gestionar los Sistemas de Información y las Telecomunicaciones para asegurar el acceso, adquisición, disponibilidad, confiabilidad, confidencialidad y seguridad de los activos de información a través de la infraestructura y las soluciones Informáticas en el marco de la normatividad vigente aplicable, como apoyo a los Procesos Misionales de la Universidad para satisfacer las necesidades de la comunidad universitaria.</t>
  </si>
  <si>
    <t>Garantizar la correcta planeación, organización, manejo, control y funcionamiento de la gestión documental, desde la producción hasta la disposición final de los documentos físicos, electrónicos e híbridos, en los archivos de gestión y central, que en su conjunto conforman el archivo total de la Universidad Distrital, de forma lógica de acuerdo con la naturaleza y fines de la Universidad, cumpliendo con los estándares técnicos para el tratamiento de los documentos y la legislación vigente, para proteger el patrimonio documental, preservar los archivos en las mejores condiciones de acceso y seguridad, y garantizar la disponibilidad a la academia, la comunidad en general y del mejoramiento institucional.</t>
  </si>
  <si>
    <t>Garantizar a través de su gestión los servicios relacionados con administración de bienes, infraestructura, planta física, mantenimiento, compras, 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</si>
  <si>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vigente; garantizando la transparencia y sostenibilidad financiera de acuerdo a los lineamientos establecidos en el contexto estratégico y misional de la institución.</t>
  </si>
  <si>
    <t>Gestionar de manera transparente y eficaz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</si>
  <si>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</si>
  <si>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 xml:space="preserve">Todos los procesos </t>
  </si>
  <si>
    <t>Facultad Ingeniería - Calle 40</t>
  </si>
  <si>
    <t>Calle 34</t>
  </si>
  <si>
    <t>Sede Bosa Porvenir</t>
  </si>
  <si>
    <t>Sede Carrera 13 # 42-36 Oficina 501</t>
  </si>
  <si>
    <t xml:space="preserve">Sede Publicaciones </t>
  </si>
  <si>
    <t>NA</t>
  </si>
  <si>
    <t>TIPO DE FACTOR DE RIESGO</t>
  </si>
  <si>
    <t xml:space="preserve">Incendio </t>
  </si>
  <si>
    <t>Fuga</t>
  </si>
  <si>
    <t>Movimientos en masa</t>
  </si>
  <si>
    <t>Derrame</t>
  </si>
  <si>
    <t>Ruido Ambiental</t>
  </si>
  <si>
    <t>Caída de árboles</t>
  </si>
  <si>
    <t>Deterioro Visual Paisajístico</t>
  </si>
  <si>
    <t>Factores de Riesgo</t>
  </si>
  <si>
    <t>Antrópico</t>
  </si>
  <si>
    <t>Natural</t>
  </si>
  <si>
    <t>Mezcla de reactivos químicos</t>
  </si>
  <si>
    <t>Almacenamiento de residuos peligrosos</t>
  </si>
  <si>
    <t>Manipulación de residuos peligrosos</t>
  </si>
  <si>
    <t>Transporte interno de materiales y residuos peligrosos</t>
  </si>
  <si>
    <t>Derrame de sustancias líquidas peligrosas</t>
  </si>
  <si>
    <t>Derrame de residuos peligrosos</t>
  </si>
  <si>
    <t>Transporte de residuos peligrosos entre Facultades</t>
  </si>
  <si>
    <t>Operación de centros de acopio para almacenamiento de residuos</t>
  </si>
  <si>
    <t>Almacenamiento de productos de mantenimiento y limpieza</t>
  </si>
  <si>
    <t>Almacenamiento de combustibles y líquidos inflamables</t>
  </si>
  <si>
    <t>Manipulación de combustibles y líquidos inflamables</t>
  </si>
  <si>
    <t>Almacenamiento de muebles y equipos dados de baja por obsoletos</t>
  </si>
  <si>
    <t>Almacenamiento de agua en tanques subterráneos</t>
  </si>
  <si>
    <t>Vertidos accidentales al sistema de alcantarillado</t>
  </si>
  <si>
    <t>Mantenimiento de infraestructura física</t>
  </si>
  <si>
    <t>Lixiviación</t>
  </si>
  <si>
    <t>Operación de subestación eléctrica</t>
  </si>
  <si>
    <t>Mantenimiento de subestación eléctrica</t>
  </si>
  <si>
    <t>Operación de equipos eléctricos y electrónicos</t>
  </si>
  <si>
    <t>Operación de circuitos eléctricos</t>
  </si>
  <si>
    <t>Operación de plantas eléctricas</t>
  </si>
  <si>
    <t>Mantenimiento de equipos</t>
  </si>
  <si>
    <t>Operación de equipos con gas natural y gas propano</t>
  </si>
  <si>
    <t>Operación de tanque de gas</t>
  </si>
  <si>
    <t>Operación de estufa de gas natural</t>
  </si>
  <si>
    <t>Manipulación de transformadores usados</t>
  </si>
  <si>
    <t>Manipulación de hornos para cerámica</t>
  </si>
  <si>
    <t>Instalación de publicidad visual en lugares no permitidos</t>
  </si>
  <si>
    <t>Uso de parlantes, perifoneo y ensayos artísticos en áreas abiertas</t>
  </si>
  <si>
    <t>Operación de maquinaria para construcción</t>
  </si>
  <si>
    <t>Proceso</t>
  </si>
  <si>
    <t>Objetivo</t>
  </si>
  <si>
    <t>Sedes UD</t>
  </si>
  <si>
    <t>Cantidad</t>
  </si>
  <si>
    <t>Peligrosidad</t>
  </si>
  <si>
    <t xml:space="preserve">Extensión </t>
  </si>
  <si>
    <t>Población Afectada</t>
  </si>
  <si>
    <t>Calidad del Medio</t>
  </si>
  <si>
    <t>Patrimonio y Capital Productivo</t>
  </si>
  <si>
    <t>Tipo de Control</t>
  </si>
  <si>
    <t>Actividades</t>
  </si>
  <si>
    <t>Eliminación</t>
  </si>
  <si>
    <t>Reducción</t>
  </si>
  <si>
    <t>Separación</t>
  </si>
  <si>
    <t>No aplica</t>
  </si>
  <si>
    <t>CONTROL Y SEGUIMIENTO</t>
  </si>
  <si>
    <t>Todas las actividades</t>
  </si>
  <si>
    <t>ACTIVIDAD</t>
  </si>
  <si>
    <t>PERIODICIDAD</t>
  </si>
  <si>
    <t>Facultad Ingeniería - Calle 41</t>
  </si>
  <si>
    <t>Poca - 2</t>
  </si>
  <si>
    <t>Muy Poca - 1</t>
  </si>
  <si>
    <t>Muy Poca - 2</t>
  </si>
  <si>
    <t>Señalización, instructivo de procedimientos, inspección, supervisión y planes de contingencia.</t>
  </si>
  <si>
    <t>Recursos Físicos</t>
  </si>
  <si>
    <t>En cada interveción</t>
  </si>
  <si>
    <t>Formatos de seguimiento y control</t>
  </si>
  <si>
    <t>Implementación del Plan de Gestión Integral de Residuos Peligrosos - PGIRESPEL</t>
  </si>
  <si>
    <t>Sistema de Gestión Ambiental</t>
  </si>
  <si>
    <t>Continua</t>
  </si>
  <si>
    <t>Disposición adecuada de los residuos líquidos generados en las prácticas de laboratorio.</t>
  </si>
  <si>
    <t xml:space="preserve">Auxiliares de laboratorio, profesores y monitores académicos </t>
  </si>
  <si>
    <t>Cada práctica donde se generen residuos líquidos</t>
  </si>
  <si>
    <t xml:space="preserve">Residuos líquidos almacenados correctamente en los bidones correspondientes </t>
  </si>
  <si>
    <t>OBJETIVO DEL PROCESO</t>
  </si>
  <si>
    <r>
      <t>Nombre:</t>
    </r>
    <r>
      <rPr>
        <sz val="11"/>
        <color theme="1"/>
        <rFont val="Calibri"/>
        <family val="2"/>
        <scheme val="minor"/>
      </rPr>
      <t>Equipo SGA</t>
    </r>
    <r>
      <rPr>
        <sz val="11"/>
        <color theme="1"/>
        <rFont val="Calibri"/>
        <family val="2"/>
        <scheme val="minor"/>
      </rPr>
      <t xml:space="preserve">
</t>
    </r>
    <r>
      <rPr>
        <b/>
        <sz val="11"/>
        <color theme="1"/>
        <rFont val="Calibri"/>
        <family val="2"/>
        <scheme val="minor"/>
      </rPr>
      <t xml:space="preserve">Cargo: </t>
    </r>
    <r>
      <rPr>
        <sz val="11"/>
        <color theme="1"/>
        <rFont val="Calibri"/>
        <family val="2"/>
        <scheme val="minor"/>
      </rPr>
      <t xml:space="preserve">
</t>
    </r>
    <r>
      <rPr>
        <b/>
        <sz val="11"/>
        <color theme="1"/>
        <rFont val="Calibri"/>
        <family val="2"/>
        <scheme val="minor"/>
      </rPr>
      <t>Fecha:</t>
    </r>
    <r>
      <rPr>
        <sz val="11"/>
        <color theme="1"/>
        <rFont val="Calibri"/>
        <family val="2"/>
        <scheme val="minor"/>
      </rPr>
      <t xml:space="preserve"> 25-09-2020</t>
    </r>
  </si>
  <si>
    <t>IDEXUD - Edificio UGI</t>
  </si>
  <si>
    <t>Implementación del Plan de Gestión Integral de Residuos Hospitalarios y Similares</t>
  </si>
  <si>
    <t>Implementación del Plan de Gestión Integral de Residuos hospitalarios y Similares</t>
  </si>
  <si>
    <t>AMENAZA ENTORNO HUMANO</t>
  </si>
  <si>
    <t>AMENAZA ENTORNO ECOLÓGICO</t>
  </si>
  <si>
    <t>AMENAZA ENTORNO SOCIOECONOMICO</t>
  </si>
  <si>
    <t xml:space="preserve">VALORACIÓN </t>
  </si>
  <si>
    <t>VALORACIÓN</t>
  </si>
  <si>
    <t>VALORACIÓN RIESGO AMBIENTAL (SUMATORIA)</t>
  </si>
  <si>
    <t>EVIDENCIA ACTIVIDAD</t>
  </si>
  <si>
    <t>Prevención</t>
  </si>
  <si>
    <t>Mitigación</t>
  </si>
  <si>
    <t>Transferencia</t>
  </si>
  <si>
    <t>Retención</t>
  </si>
  <si>
    <t>Bitácoras
Actas de asistencia a capacitaciones
Registro fotográfico
Certificados de disposición final</t>
  </si>
  <si>
    <t>CUALIFICACIÓN DEL RIESGO AMBIENTAL</t>
  </si>
  <si>
    <t>Versión: 04</t>
  </si>
  <si>
    <t xml:space="preserve">Fecha de Aprobación: </t>
  </si>
  <si>
    <t>Eje de Gestión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</si>
</sst>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21">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1"/>
      <name val="Calibri"/>
      <family val="2"/>
      <scheme val="minor"/>
    </font>
    <font>
      <b/>
      <sz val="8"/>
      <name val="Calibri"/>
      <family val="2"/>
      <scheme val="minor"/>
    </font>
    <font>
      <sz val="8"/>
      <color theme="0"/>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2"/>
      <color theme="1"/>
      <name val="Calibri"/>
      <family val="2"/>
      <scheme val="minor"/>
    </font>
    <font>
      <b/>
      <sz val="11"/>
      <color rgb="FFFF0000"/>
      <name val="Calibri"/>
      <family val="2"/>
      <scheme val="minor"/>
    </font>
    <font>
      <sz val="11"/>
      <color rgb="FF000000"/>
      <name val="Calibri"/>
      <family val="2"/>
      <scheme val="minor"/>
    </font>
    <font>
      <sz val="8"/>
      <name val="Calibri"/>
      <family val="2"/>
      <scheme val="minor"/>
    </font>
  </fonts>
  <fills count="19">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rgb="FF002060"/>
        <bgColor indexed="64"/>
      </patternFill>
    </fill>
    <fill>
      <patternFill patternType="solid">
        <fgColor theme="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cellStyleXfs>
  <cellXfs count="482">
    <xf numFmtId="0" fontId="0" fillId="0" borderId="0" xfId="0"/>
    <xf numFmtId="0" fontId="0" fillId="0" borderId="0" xfId="0" applyFont="1" applyAlignment="1" applyProtection="1">
      <alignment vertical="center"/>
    </xf>
    <xf numFmtId="9" fontId="0" fillId="0" borderId="0" xfId="3" applyFont="1" applyAlignment="1" applyProtection="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0" fillId="0" borderId="0" xfId="0" applyFont="1" applyAlignment="1" applyProtection="1">
      <alignment horizontal="center" vertical="center" wrapText="1"/>
    </xf>
    <xf numFmtId="0" fontId="0"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center" vertical="center" wrapText="1"/>
      <protection locked="0"/>
    </xf>
    <xf numFmtId="9" fontId="0" fillId="0" borderId="10" xfId="3" applyFont="1" applyBorder="1" applyAlignment="1" applyProtection="1">
      <alignment horizontal="center" vertical="center" wrapText="1"/>
    </xf>
    <xf numFmtId="0" fontId="8" fillId="0" borderId="1" xfId="0" applyFont="1" applyFill="1" applyBorder="1" applyAlignment="1" applyProtection="1">
      <alignment horizontal="justify" vertical="center" wrapText="1"/>
      <protection locked="0"/>
    </xf>
    <xf numFmtId="0" fontId="8" fillId="0" borderId="15" xfId="0" applyFont="1" applyFill="1" applyBorder="1" applyAlignment="1" applyProtection="1">
      <alignment horizontal="justify" vertical="center" wrapText="1"/>
      <protection locked="0"/>
    </xf>
    <xf numFmtId="0" fontId="9" fillId="0" borderId="15" xfId="0" applyFont="1" applyFill="1" applyBorder="1" applyAlignment="1" applyProtection="1">
      <alignment horizontal="left" vertical="center" wrapText="1"/>
      <protection locked="0"/>
    </xf>
    <xf numFmtId="0" fontId="0" fillId="0" borderId="0" xfId="0" applyFont="1" applyBorder="1" applyAlignment="1" applyProtection="1">
      <alignment vertical="center"/>
    </xf>
    <xf numFmtId="0" fontId="0" fillId="0" borderId="0" xfId="0" applyFont="1" applyAlignment="1" applyProtection="1">
      <alignment horizontal="center" vertical="center"/>
    </xf>
    <xf numFmtId="0" fontId="6" fillId="0" borderId="0" xfId="0" applyFont="1" applyAlignment="1">
      <alignment horizontal="left"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0" xfId="0" applyFont="1"/>
    <xf numFmtId="0" fontId="6" fillId="0" borderId="0" xfId="0" applyFont="1" applyAlignment="1">
      <alignment wrapText="1"/>
    </xf>
    <xf numFmtId="0" fontId="0" fillId="0" borderId="1" xfId="0" applyFont="1" applyBorder="1" applyAlignment="1">
      <alignment vertical="center"/>
    </xf>
    <xf numFmtId="0" fontId="0" fillId="0" borderId="1" xfId="0" applyFont="1" applyBorder="1" applyAlignment="1"/>
    <xf numFmtId="0" fontId="0" fillId="0" borderId="0" xfId="0" applyFont="1" applyAlignment="1"/>
    <xf numFmtId="0" fontId="0" fillId="0" borderId="1" xfId="0" applyFont="1" applyBorder="1"/>
    <xf numFmtId="0" fontId="0" fillId="0" borderId="0" xfId="0" applyFont="1" applyBorder="1" applyAlignment="1">
      <alignment vertical="center"/>
    </xf>
    <xf numFmtId="0" fontId="10" fillId="4" borderId="1"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6" borderId="1"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0" fillId="0" borderId="1" xfId="0" applyFont="1" applyBorder="1" applyAlignment="1">
      <alignment vertical="center" wrapText="1"/>
    </xf>
    <xf numFmtId="0" fontId="8" fillId="0" borderId="0" xfId="0" applyFont="1"/>
    <xf numFmtId="0" fontId="0" fillId="0" borderId="0" xfId="0" applyFont="1" applyAlignment="1">
      <alignment vertical="center"/>
    </xf>
    <xf numFmtId="0" fontId="10" fillId="0" borderId="0" xfId="2" applyFont="1" applyFill="1" applyBorder="1" applyAlignment="1">
      <alignment horizontal="center" vertical="center" wrapText="1"/>
    </xf>
    <xf numFmtId="0" fontId="8" fillId="0" borderId="0" xfId="0" applyFont="1" applyBorder="1"/>
    <xf numFmtId="0" fontId="0" fillId="0" borderId="0" xfId="0" applyFont="1" applyBorder="1"/>
    <xf numFmtId="0" fontId="0" fillId="0" borderId="5" xfId="0" applyFont="1" applyBorder="1"/>
    <xf numFmtId="0" fontId="0" fillId="0" borderId="8" xfId="0" applyFont="1" applyBorder="1"/>
    <xf numFmtId="0" fontId="11" fillId="9" borderId="1" xfId="0" applyFont="1" applyFill="1" applyBorder="1" applyAlignment="1">
      <alignment horizontal="center" vertical="center"/>
    </xf>
    <xf numFmtId="0" fontId="12" fillId="10" borderId="1" xfId="0" applyFont="1" applyFill="1" applyBorder="1" applyAlignment="1">
      <alignment horizontal="center" vertical="center"/>
    </xf>
    <xf numFmtId="0" fontId="12" fillId="11" borderId="1" xfId="0" applyFont="1" applyFill="1" applyBorder="1" applyAlignment="1">
      <alignment horizontal="center" vertical="center"/>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0" fillId="0" borderId="24" xfId="0" applyFont="1" applyBorder="1" applyAlignment="1">
      <alignment horizontal="center" vertical="center" wrapText="1"/>
    </xf>
    <xf numFmtId="0" fontId="0" fillId="0" borderId="24" xfId="0" applyFont="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Font="1" applyAlignment="1" applyProtection="1">
      <alignment horizontal="left" vertical="center"/>
    </xf>
    <xf numFmtId="0" fontId="0" fillId="0" borderId="0" xfId="0" applyFont="1" applyBorder="1" applyAlignment="1" applyProtection="1">
      <alignment horizontal="center" vertical="center"/>
    </xf>
    <xf numFmtId="0" fontId="5" fillId="8" borderId="10" xfId="0" applyFont="1" applyFill="1" applyBorder="1" applyAlignment="1" applyProtection="1">
      <alignment horizontal="center" vertical="center"/>
    </xf>
    <xf numFmtId="0" fontId="5" fillId="0" borderId="0" xfId="0" applyFont="1" applyAlignment="1" applyProtection="1">
      <alignment vertical="center"/>
    </xf>
    <xf numFmtId="0" fontId="0" fillId="0" borderId="24" xfId="0" applyFont="1" applyBorder="1" applyAlignment="1" applyProtection="1">
      <alignment horizontal="center"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0" xfId="0" applyFont="1" applyAlignment="1" applyProtection="1">
      <alignment vertical="center" wrapText="1"/>
    </xf>
    <xf numFmtId="0" fontId="5" fillId="8" borderId="10" xfId="0" applyFont="1" applyFill="1" applyBorder="1" applyAlignment="1" applyProtection="1">
      <alignment horizontal="center" vertical="center" wrapText="1"/>
    </xf>
    <xf numFmtId="0" fontId="6" fillId="0" borderId="24" xfId="0" applyFont="1" applyBorder="1" applyAlignment="1" applyProtection="1">
      <alignment horizontal="center" vertical="center" wrapText="1"/>
      <protection locked="0"/>
    </xf>
    <xf numFmtId="9" fontId="0" fillId="0" borderId="0" xfId="0" applyNumberFormat="1" applyFont="1" applyAlignment="1" applyProtection="1">
      <alignment vertical="center"/>
    </xf>
    <xf numFmtId="0" fontId="5" fillId="12" borderId="15" xfId="0" applyFont="1" applyFill="1" applyBorder="1" applyAlignment="1" applyProtection="1">
      <alignment horizontal="center" vertical="center"/>
    </xf>
    <xf numFmtId="9" fontId="5" fillId="12" borderId="15" xfId="0" applyNumberFormat="1" applyFont="1" applyFill="1" applyBorder="1" applyAlignment="1" applyProtection="1">
      <alignment horizontal="center" vertical="center" wrapText="1"/>
    </xf>
    <xf numFmtId="9" fontId="5" fillId="12" borderId="15" xfId="3" applyFont="1" applyFill="1" applyBorder="1" applyAlignment="1" applyProtection="1">
      <alignment horizontal="center" vertical="center"/>
    </xf>
    <xf numFmtId="0" fontId="8" fillId="0" borderId="11" xfId="0"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9" fontId="0" fillId="0" borderId="4" xfId="3" applyFont="1" applyBorder="1" applyAlignment="1" applyProtection="1">
      <alignment horizontal="center" vertical="center" wrapText="1"/>
    </xf>
    <xf numFmtId="0" fontId="8" fillId="0" borderId="29" xfId="0" applyFont="1" applyFill="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9" fontId="0" fillId="0" borderId="28" xfId="3" applyFont="1" applyBorder="1" applyAlignment="1" applyProtection="1">
      <alignment horizontal="center" vertical="center" wrapText="1"/>
    </xf>
    <xf numFmtId="0" fontId="8" fillId="0" borderId="31" xfId="0" applyFont="1" applyFill="1" applyBorder="1" applyAlignment="1" applyProtection="1">
      <alignment horizontal="center" vertical="center" wrapText="1"/>
      <protection locked="0"/>
    </xf>
    <xf numFmtId="0" fontId="5" fillId="12" borderId="1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9" fillId="0" borderId="1" xfId="2" applyFont="1" applyFill="1" applyBorder="1" applyAlignment="1">
      <alignment horizontal="center" vertical="center"/>
    </xf>
    <xf numFmtId="0" fontId="9" fillId="0" borderId="1" xfId="2" applyFont="1" applyBorder="1" applyAlignment="1">
      <alignment horizontal="center" vertical="center"/>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5" fillId="13" borderId="1" xfId="0" applyFont="1" applyFill="1" applyBorder="1" applyAlignment="1" applyProtection="1">
      <alignment horizontal="center" vertical="center"/>
    </xf>
    <xf numFmtId="0" fontId="5" fillId="13" borderId="1" xfId="0" applyFont="1" applyFill="1" applyBorder="1" applyAlignment="1" applyProtection="1">
      <alignment horizontal="center" vertical="center" wrapText="1"/>
    </xf>
    <xf numFmtId="0" fontId="13"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xf numFmtId="9" fontId="0" fillId="0" borderId="10" xfId="3" applyFont="1" applyBorder="1" applyAlignment="1" applyProtection="1">
      <alignment horizontal="center" vertical="center" wrapText="1"/>
    </xf>
    <xf numFmtId="0" fontId="0"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9" fontId="0" fillId="0" borderId="28" xfId="3" applyFont="1" applyBorder="1" applyAlignment="1" applyProtection="1">
      <alignment horizontal="center" vertical="center" wrapText="1"/>
    </xf>
    <xf numFmtId="0" fontId="0" fillId="0" borderId="28" xfId="0" applyFont="1" applyBorder="1" applyAlignment="1" applyProtection="1">
      <alignment horizontal="center" vertical="center" wrapText="1"/>
      <protection locked="0"/>
    </xf>
    <xf numFmtId="0" fontId="0" fillId="0" borderId="17" xfId="0" applyFont="1" applyBorder="1" applyAlignment="1" applyProtection="1">
      <alignment horizontal="justify" vertical="center" wrapText="1"/>
      <protection locked="0"/>
    </xf>
    <xf numFmtId="0" fontId="0" fillId="0" borderId="5" xfId="0" applyFont="1" applyBorder="1" applyAlignment="1" applyProtection="1">
      <alignment horizontal="justify" vertical="center" wrapText="1"/>
      <protection locked="0"/>
    </xf>
    <xf numFmtId="0" fontId="6" fillId="0" borderId="1" xfId="0" applyFont="1" applyBorder="1" applyAlignment="1" applyProtection="1">
      <alignment vertical="center"/>
    </xf>
    <xf numFmtId="0" fontId="8" fillId="0" borderId="4" xfId="0" applyFont="1" applyFill="1" applyBorder="1" applyAlignment="1" applyProtection="1">
      <alignment horizontal="justify" vertical="center" wrapText="1"/>
      <protection locked="0"/>
    </xf>
    <xf numFmtId="0" fontId="6" fillId="0" borderId="0" xfId="0" applyFont="1" applyBorder="1" applyAlignment="1" applyProtection="1">
      <alignment horizontal="center" vertical="center"/>
    </xf>
    <xf numFmtId="0" fontId="0" fillId="0" borderId="8" xfId="0" applyFont="1" applyBorder="1" applyAlignment="1" applyProtection="1">
      <alignment horizontal="justify" vertical="center" wrapText="1"/>
      <protection locked="0"/>
    </xf>
    <xf numFmtId="0" fontId="0" fillId="0" borderId="1" xfId="0" applyBorder="1" applyAlignment="1">
      <alignment horizontal="center"/>
    </xf>
    <xf numFmtId="0" fontId="0" fillId="4" borderId="36" xfId="0" applyFill="1" applyBorder="1"/>
    <xf numFmtId="0" fontId="17" fillId="0" borderId="40" xfId="0" applyFont="1" applyBorder="1" applyAlignment="1">
      <alignment horizontal="left" vertical="center"/>
    </xf>
    <xf numFmtId="0" fontId="0" fillId="5" borderId="43" xfId="0" applyFill="1" applyBorder="1"/>
    <xf numFmtId="0" fontId="17" fillId="0" borderId="42" xfId="0" applyFont="1" applyBorder="1" applyAlignment="1">
      <alignment horizontal="left" vertical="center"/>
    </xf>
    <xf numFmtId="0" fontId="0" fillId="8" borderId="43" xfId="0" applyFill="1" applyBorder="1"/>
    <xf numFmtId="0" fontId="0" fillId="7" borderId="21" xfId="0" applyFill="1" applyBorder="1"/>
    <xf numFmtId="0" fontId="17" fillId="0" borderId="44" xfId="0" applyFont="1" applyBorder="1" applyAlignment="1">
      <alignment horizontal="left" vertical="center"/>
    </xf>
    <xf numFmtId="0" fontId="15" fillId="0" borderId="0" xfId="0" applyFont="1" applyBorder="1" applyAlignment="1">
      <alignment vertical="center" textRotation="90" wrapText="1"/>
    </xf>
    <xf numFmtId="0" fontId="0" fillId="0" borderId="1" xfId="0" applyBorder="1" applyAlignment="1">
      <alignment wrapText="1"/>
    </xf>
    <xf numFmtId="0" fontId="0" fillId="0" borderId="4" xfId="0" applyBorder="1" applyAlignment="1">
      <alignment wrapText="1"/>
    </xf>
    <xf numFmtId="0" fontId="14" fillId="0" borderId="1" xfId="0" applyFont="1" applyBorder="1" applyAlignment="1">
      <alignment horizontal="center"/>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vertical="center"/>
    </xf>
    <xf numFmtId="0" fontId="0" fillId="0" borderId="1" xfId="0" applyFill="1" applyBorder="1" applyAlignment="1">
      <alignment vertical="center"/>
    </xf>
    <xf numFmtId="0" fontId="17" fillId="0" borderId="1" xfId="0" applyFont="1" applyBorder="1" applyAlignment="1">
      <alignment horizontal="center" vertical="center"/>
    </xf>
    <xf numFmtId="0" fontId="6" fillId="15"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justify"/>
    </xf>
    <xf numFmtId="0" fontId="0" fillId="0" borderId="0" xfId="0" applyAlignment="1">
      <alignment wrapText="1"/>
    </xf>
    <xf numFmtId="0" fontId="0" fillId="0" borderId="4" xfId="0" applyBorder="1" applyAlignment="1">
      <alignment horizontal="justify" vertical="center"/>
    </xf>
    <xf numFmtId="0" fontId="0" fillId="0" borderId="10" xfId="0" applyBorder="1" applyAlignment="1">
      <alignment horizontal="justify" vertical="center"/>
    </xf>
    <xf numFmtId="0" fontId="14" fillId="0" borderId="5" xfId="0" applyFont="1" applyBorder="1" applyAlignment="1">
      <alignment horizontal="center"/>
    </xf>
    <xf numFmtId="0" fontId="0" fillId="0" borderId="5" xfId="0" applyBorder="1" applyAlignment="1">
      <alignment wrapText="1"/>
    </xf>
    <xf numFmtId="0" fontId="14"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14" fillId="0" borderId="1" xfId="0" applyFont="1" applyFill="1" applyBorder="1" applyAlignment="1">
      <alignment horizontal="center" wrapText="1"/>
    </xf>
    <xf numFmtId="0" fontId="0" fillId="0" borderId="1" xfId="0" applyFont="1" applyBorder="1" applyAlignment="1" applyProtection="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0" fillId="0" borderId="15" xfId="0" applyFont="1" applyBorder="1" applyAlignment="1" applyProtection="1">
      <alignment horizontal="justify" vertical="center" wrapText="1"/>
      <protection locked="0"/>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4" xfId="0" applyFont="1" applyBorder="1" applyAlignment="1" applyProtection="1">
      <alignment horizontal="justify" vertical="center" wrapText="1"/>
      <protection locked="0"/>
    </xf>
    <xf numFmtId="0" fontId="0" fillId="0" borderId="23" xfId="0"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justify"/>
    </xf>
    <xf numFmtId="0" fontId="0" fillId="0" borderId="4" xfId="0" applyBorder="1" applyAlignment="1">
      <alignment horizontal="center" vertical="center"/>
    </xf>
    <xf numFmtId="0" fontId="0" fillId="0" borderId="4" xfId="0" applyFont="1" applyBorder="1" applyAlignment="1">
      <alignment horizontal="justify"/>
    </xf>
    <xf numFmtId="0" fontId="0" fillId="0" borderId="1" xfId="0" applyFont="1" applyBorder="1" applyAlignment="1">
      <alignment horizontal="justify"/>
    </xf>
    <xf numFmtId="0" fontId="0" fillId="0" borderId="13" xfId="0" applyFont="1" applyBorder="1" applyAlignment="1" applyProtection="1">
      <alignment vertical="center"/>
    </xf>
    <xf numFmtId="0" fontId="0" fillId="0" borderId="15" xfId="0" applyFont="1" applyBorder="1" applyAlignment="1">
      <alignment horizontal="center" vertical="center"/>
    </xf>
    <xf numFmtId="0" fontId="0" fillId="0" borderId="15" xfId="0" applyFont="1" applyBorder="1" applyAlignment="1">
      <alignment horizontal="justify"/>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0" xfId="0" applyFont="1" applyBorder="1" applyAlignment="1" applyProtection="1">
      <alignment horizontal="justify"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justify" vertical="center" wrapText="1"/>
      <protection locked="0"/>
    </xf>
    <xf numFmtId="0" fontId="0" fillId="0" borderId="0"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 xfId="0" applyBorder="1" applyAlignment="1">
      <alignment horizontal="justify" vertical="center"/>
    </xf>
    <xf numFmtId="0" fontId="0" fillId="0" borderId="15" xfId="0" applyBorder="1" applyAlignment="1">
      <alignment horizontal="justify" vertical="center"/>
    </xf>
    <xf numFmtId="0" fontId="6" fillId="0" borderId="0" xfId="0" applyFont="1" applyBorder="1" applyAlignment="1" applyProtection="1">
      <alignment vertical="center"/>
    </xf>
    <xf numFmtId="0" fontId="5" fillId="2" borderId="15" xfId="0" applyFont="1" applyFill="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14" fillId="0" borderId="1" xfId="0" applyFont="1" applyBorder="1" applyAlignment="1">
      <alignment horizontal="center" vertical="center"/>
    </xf>
    <xf numFmtId="0" fontId="0" fillId="0" borderId="10" xfId="0" applyFont="1" applyBorder="1" applyAlignment="1" applyProtection="1">
      <alignment horizontal="center" vertical="center" wrapText="1"/>
    </xf>
    <xf numFmtId="0" fontId="0" fillId="0" borderId="2" xfId="0" applyFont="1" applyBorder="1" applyAlignment="1" applyProtection="1">
      <alignment horizontal="justify" vertical="center" wrapText="1"/>
      <protection locked="0"/>
    </xf>
    <xf numFmtId="0" fontId="8" fillId="0" borderId="2" xfId="0" applyFont="1" applyFill="1" applyBorder="1" applyAlignment="1" applyProtection="1">
      <alignment horizontal="justify" vertical="center" wrapText="1"/>
      <protection locked="0"/>
    </xf>
    <xf numFmtId="0" fontId="0" fillId="0" borderId="2" xfId="0" applyBorder="1" applyAlignment="1">
      <alignment horizontal="center" vertical="center"/>
    </xf>
    <xf numFmtId="0" fontId="0" fillId="0" borderId="2" xfId="0" applyFont="1" applyBorder="1" applyAlignment="1">
      <alignment horizontal="justify"/>
    </xf>
    <xf numFmtId="0" fontId="0" fillId="0" borderId="2" xfId="0" applyBorder="1" applyAlignment="1">
      <alignment horizontal="justify" vertical="center"/>
    </xf>
    <xf numFmtId="0" fontId="0" fillId="0" borderId="1" xfId="0" applyFont="1" applyBorder="1" applyAlignment="1" applyProtection="1">
      <alignment horizontal="left" vertical="center"/>
    </xf>
    <xf numFmtId="0" fontId="0" fillId="0" borderId="4" xfId="0" applyFont="1" applyBorder="1" applyAlignment="1" applyProtection="1">
      <alignment horizontal="center" vertical="center" wrapText="1"/>
    </xf>
    <xf numFmtId="0" fontId="7" fillId="0" borderId="1" xfId="0" applyFont="1" applyBorder="1" applyAlignment="1" applyProtection="1">
      <alignment horizontal="left" vertical="center"/>
    </xf>
    <xf numFmtId="0" fontId="5" fillId="17" borderId="15" xfId="0" applyFont="1" applyFill="1" applyBorder="1" applyAlignment="1" applyProtection="1">
      <alignment horizontal="center" vertical="center" wrapText="1"/>
    </xf>
    <xf numFmtId="0" fontId="0" fillId="0" borderId="0" xfId="0" applyBorder="1"/>
    <xf numFmtId="0" fontId="14" fillId="0" borderId="1" xfId="0" applyFont="1" applyBorder="1" applyAlignment="1">
      <alignment horizontal="center" wrapText="1"/>
    </xf>
    <xf numFmtId="0" fontId="0" fillId="0" borderId="0" xfId="0" applyBorder="1" applyAlignment="1">
      <alignment vertical="center"/>
    </xf>
    <xf numFmtId="0" fontId="0" fillId="0" borderId="1" xfId="0" applyBorder="1" applyAlignment="1">
      <alignment vertical="center" wrapText="1"/>
    </xf>
    <xf numFmtId="0" fontId="0" fillId="0" borderId="45"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4" xfId="0" applyFont="1" applyBorder="1" applyAlignment="1" applyProtection="1">
      <alignment vertical="center"/>
    </xf>
    <xf numFmtId="0" fontId="14" fillId="0" borderId="1" xfId="0" applyFont="1" applyFill="1" applyBorder="1" applyAlignment="1">
      <alignment horizontal="center" vertical="center" wrapText="1"/>
    </xf>
    <xf numFmtId="0" fontId="0" fillId="0" borderId="4" xfId="0" applyBorder="1" applyAlignment="1">
      <alignment vertical="center" wrapText="1"/>
    </xf>
    <xf numFmtId="0" fontId="0"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0" fillId="16" borderId="10" xfId="0" applyFill="1" applyBorder="1" applyAlignment="1" applyProtection="1">
      <alignment horizontal="center" vertical="center"/>
    </xf>
    <xf numFmtId="0" fontId="0" fillId="16" borderId="10" xfId="0" applyFont="1" applyFill="1" applyBorder="1" applyAlignment="1" applyProtection="1">
      <alignment horizontal="center" vertical="center"/>
    </xf>
    <xf numFmtId="0" fontId="0" fillId="16" borderId="4" xfId="0" applyFill="1" applyBorder="1" applyAlignment="1" applyProtection="1">
      <alignment horizontal="center" vertical="center"/>
    </xf>
    <xf numFmtId="0" fontId="0" fillId="16" borderId="1" xfId="0" applyFont="1" applyFill="1" applyBorder="1" applyAlignment="1" applyProtection="1">
      <alignment horizontal="center" vertical="center"/>
    </xf>
    <xf numFmtId="0" fontId="0" fillId="16" borderId="28" xfId="0" applyFill="1" applyBorder="1" applyAlignment="1" applyProtection="1">
      <alignment horizontal="center" vertical="center"/>
    </xf>
    <xf numFmtId="0" fontId="0" fillId="16" borderId="15" xfId="0" applyFont="1" applyFill="1" applyBorder="1" applyAlignment="1" applyProtection="1">
      <alignment horizontal="center" vertical="center"/>
    </xf>
    <xf numFmtId="0" fontId="0" fillId="16" borderId="3" xfId="0" applyFill="1" applyBorder="1" applyAlignment="1" applyProtection="1">
      <alignment horizontal="center" vertical="center"/>
    </xf>
    <xf numFmtId="0" fontId="0" fillId="16" borderId="2" xfId="0" applyFont="1" applyFill="1" applyBorder="1" applyAlignment="1" applyProtection="1">
      <alignment horizontal="center" vertical="center"/>
    </xf>
    <xf numFmtId="0" fontId="0" fillId="16" borderId="4" xfId="0" applyFont="1" applyFill="1" applyBorder="1" applyAlignment="1" applyProtection="1">
      <alignment horizontal="center" vertical="center"/>
    </xf>
    <xf numFmtId="0" fontId="0" fillId="16" borderId="23" xfId="0" applyFill="1" applyBorder="1" applyAlignment="1" applyProtection="1">
      <alignment horizontal="center" vertical="center"/>
    </xf>
    <xf numFmtId="0" fontId="0" fillId="16" borderId="1" xfId="0" applyFill="1" applyBorder="1" applyAlignment="1" applyProtection="1">
      <alignment horizontal="center" vertical="center"/>
    </xf>
    <xf numFmtId="0" fontId="10" fillId="7" borderId="1"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9" fillId="0" borderId="1" xfId="0" applyFont="1" applyBorder="1" applyAlignment="1">
      <alignment horizontal="justify" vertical="center"/>
    </xf>
    <xf numFmtId="0" fontId="0" fillId="0" borderId="0" xfId="0" applyFont="1" applyBorder="1" applyAlignment="1">
      <alignment horizontal="center" vertical="center"/>
    </xf>
    <xf numFmtId="0" fontId="6" fillId="0" borderId="0" xfId="0" applyFont="1" applyBorder="1" applyAlignment="1" applyProtection="1">
      <alignment horizontal="left" vertical="center"/>
      <protection locked="0"/>
    </xf>
    <xf numFmtId="0" fontId="0" fillId="0" borderId="1" xfId="0" applyFont="1" applyBorder="1" applyAlignment="1">
      <alignment horizontal="center" vertical="center" wrapText="1"/>
    </xf>
    <xf numFmtId="0" fontId="6" fillId="18" borderId="1" xfId="0" applyFont="1" applyFill="1" applyBorder="1" applyAlignment="1">
      <alignment horizontal="center" vertical="center" wrapText="1"/>
    </xf>
    <xf numFmtId="0" fontId="6" fillId="18" borderId="1" xfId="0" applyFont="1" applyFill="1" applyBorder="1" applyAlignment="1">
      <alignment horizontal="center" vertical="center"/>
    </xf>
    <xf numFmtId="0" fontId="0" fillId="0" borderId="1" xfId="0" applyFont="1" applyFill="1" applyBorder="1"/>
    <xf numFmtId="0" fontId="0" fillId="0" borderId="0" xfId="0" applyFont="1" applyFill="1" applyAlignment="1">
      <alignment horizontal="center" vertical="center" wrapText="1"/>
    </xf>
    <xf numFmtId="0" fontId="0" fillId="0" borderId="0" xfId="0" applyFont="1" applyFill="1" applyAlignment="1">
      <alignment vertical="center"/>
    </xf>
    <xf numFmtId="0" fontId="6" fillId="0" borderId="0" xfId="0" applyFont="1" applyFill="1" applyAlignment="1">
      <alignment horizontal="center" vertical="center"/>
    </xf>
    <xf numFmtId="0" fontId="0" fillId="0" borderId="0" xfId="0" applyFont="1" applyAlignment="1">
      <alignment vertical="center" wrapText="1"/>
    </xf>
    <xf numFmtId="0" fontId="0" fillId="0" borderId="0" xfId="0" applyFont="1" applyFill="1" applyAlignment="1">
      <alignment vertical="center" wrapText="1"/>
    </xf>
    <xf numFmtId="0" fontId="13" fillId="0" borderId="6" xfId="0" applyFont="1" applyBorder="1" applyAlignment="1">
      <alignment horizontal="center" vertical="center"/>
    </xf>
    <xf numFmtId="0" fontId="7" fillId="0" borderId="6" xfId="0" applyFont="1" applyBorder="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0" borderId="1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protection locked="0"/>
    </xf>
    <xf numFmtId="0" fontId="0" fillId="0" borderId="2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5" borderId="1" xfId="0" applyFont="1" applyFill="1" applyBorder="1"/>
    <xf numFmtId="0" fontId="6" fillId="3" borderId="35"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0" fillId="7" borderId="1"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0" fillId="0" borderId="1" xfId="0" applyFont="1" applyBorder="1" applyAlignment="1" applyProtection="1">
      <alignment horizontal="center" vertical="center"/>
    </xf>
    <xf numFmtId="0" fontId="0" fillId="16" borderId="5" xfId="0" applyFont="1" applyFill="1" applyBorder="1" applyAlignment="1" applyProtection="1">
      <alignment horizontal="justify" vertical="center"/>
    </xf>
    <xf numFmtId="0" fontId="0" fillId="16" borderId="6" xfId="0" applyFont="1" applyFill="1" applyBorder="1" applyAlignment="1" applyProtection="1">
      <alignment horizontal="justify" vertical="center"/>
    </xf>
    <xf numFmtId="0" fontId="5" fillId="17" borderId="39" xfId="0" applyFont="1" applyFill="1" applyBorder="1" applyAlignment="1" applyProtection="1">
      <alignment horizontal="center" vertical="center"/>
    </xf>
    <xf numFmtId="0" fontId="5" fillId="17" borderId="24" xfId="0" applyFont="1" applyFill="1" applyBorder="1" applyAlignment="1" applyProtection="1">
      <alignment horizontal="center" vertical="center"/>
    </xf>
    <xf numFmtId="0" fontId="5" fillId="17" borderId="25" xfId="0" applyFont="1" applyFill="1" applyBorder="1" applyAlignment="1" applyProtection="1">
      <alignment horizontal="center" vertical="center"/>
    </xf>
    <xf numFmtId="0" fontId="0" fillId="0" borderId="2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0"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0" fillId="0" borderId="15" xfId="0" applyFont="1" applyBorder="1" applyAlignment="1" applyProtection="1">
      <alignment horizontal="justify" vertical="center" wrapText="1"/>
      <protection locked="0"/>
    </xf>
    <xf numFmtId="0" fontId="8" fillId="0" borderId="1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5" fillId="17" borderId="32" xfId="0" applyFont="1" applyFill="1" applyBorder="1" applyAlignment="1" applyProtection="1">
      <alignment horizontal="center" vertical="center"/>
    </xf>
    <xf numFmtId="0" fontId="5" fillId="17" borderId="47" xfId="0" applyFont="1" applyFill="1" applyBorder="1" applyAlignment="1" applyProtection="1">
      <alignment horizontal="center" vertical="center"/>
    </xf>
    <xf numFmtId="0" fontId="5" fillId="17" borderId="41" xfId="0" applyFont="1" applyFill="1" applyBorder="1" applyAlignment="1" applyProtection="1">
      <alignment horizontal="center" vertical="center"/>
    </xf>
    <xf numFmtId="0" fontId="5" fillId="17" borderId="45" xfId="0" applyFont="1" applyFill="1" applyBorder="1" applyAlignment="1" applyProtection="1">
      <alignment horizontal="center" vertical="center" wrapText="1"/>
    </xf>
    <xf numFmtId="0" fontId="5" fillId="17" borderId="14" xfId="0" applyFont="1" applyFill="1" applyBorder="1" applyAlignment="1" applyProtection="1">
      <alignment horizontal="center" vertical="center" wrapText="1"/>
    </xf>
    <xf numFmtId="0" fontId="5" fillId="17" borderId="4" xfId="0" applyFont="1" applyFill="1" applyBorder="1" applyAlignment="1" applyProtection="1">
      <alignment horizontal="center" vertical="center" wrapText="1"/>
    </xf>
    <xf numFmtId="0" fontId="5" fillId="17" borderId="15" xfId="0" applyFont="1" applyFill="1" applyBorder="1" applyAlignment="1" applyProtection="1">
      <alignment horizontal="center" vertical="center" wrapText="1"/>
    </xf>
    <xf numFmtId="0" fontId="18" fillId="17" borderId="8" xfId="0" applyFont="1" applyFill="1" applyBorder="1" applyAlignment="1" applyProtection="1">
      <alignment horizontal="center" vertical="center" wrapText="1"/>
    </xf>
    <xf numFmtId="0" fontId="18" fillId="17" borderId="38" xfId="0" applyFont="1" applyFill="1" applyBorder="1" applyAlignment="1" applyProtection="1">
      <alignment horizontal="center" vertical="center" wrapText="1"/>
    </xf>
    <xf numFmtId="0" fontId="5" fillId="17" borderId="9" xfId="0" applyFont="1" applyFill="1" applyBorder="1" applyAlignment="1" applyProtection="1">
      <alignment horizontal="center" vertical="center" wrapText="1"/>
    </xf>
    <xf numFmtId="0" fontId="5" fillId="17" borderId="23" xfId="0" applyFont="1" applyFill="1" applyBorder="1" applyAlignment="1" applyProtection="1">
      <alignment horizontal="center" vertical="center" wrapText="1"/>
    </xf>
    <xf numFmtId="0" fontId="5" fillId="17" borderId="28" xfId="0" applyFont="1" applyFill="1" applyBorder="1" applyAlignment="1" applyProtection="1">
      <alignment horizontal="center" vertical="center" wrapText="1"/>
    </xf>
    <xf numFmtId="0" fontId="5" fillId="17" borderId="10" xfId="0" applyFont="1" applyFill="1" applyBorder="1" applyAlignment="1" applyProtection="1">
      <alignment horizontal="center" vertical="center" wrapText="1"/>
    </xf>
    <xf numFmtId="0" fontId="5" fillId="17" borderId="11" xfId="0" applyFont="1" applyFill="1" applyBorder="1" applyAlignment="1" applyProtection="1">
      <alignment horizontal="center" vertical="center" wrapText="1"/>
    </xf>
    <xf numFmtId="0" fontId="5" fillId="17" borderId="16" xfId="0" applyFont="1" applyFill="1" applyBorder="1" applyAlignment="1" applyProtection="1">
      <alignment horizontal="center" vertical="center" wrapText="1"/>
    </xf>
    <xf numFmtId="0" fontId="5" fillId="17" borderId="46" xfId="0" applyFont="1" applyFill="1" applyBorder="1" applyAlignment="1" applyProtection="1">
      <alignment horizontal="center" vertical="center" wrapText="1"/>
    </xf>
    <xf numFmtId="0" fontId="5" fillId="17" borderId="22" xfId="0" applyFont="1" applyFill="1" applyBorder="1" applyAlignment="1" applyProtection="1">
      <alignment horizontal="center" vertical="center" wrapText="1"/>
    </xf>
    <xf numFmtId="0" fontId="5" fillId="17" borderId="4" xfId="0" applyFont="1" applyFill="1" applyBorder="1" applyAlignment="1" applyProtection="1">
      <alignment horizontal="center" vertical="center"/>
    </xf>
    <xf numFmtId="0" fontId="5" fillId="17" borderId="18" xfId="0" applyFont="1" applyFill="1" applyBorder="1" applyAlignment="1" applyProtection="1">
      <alignment horizontal="center" vertical="center" wrapText="1"/>
    </xf>
    <xf numFmtId="0" fontId="5" fillId="17" borderId="20" xfId="0" applyFont="1" applyFill="1" applyBorder="1" applyAlignment="1" applyProtection="1">
      <alignment horizontal="center" vertical="center" wrapText="1"/>
    </xf>
    <xf numFmtId="0" fontId="0" fillId="16" borderId="18" xfId="0" applyFill="1" applyBorder="1" applyAlignment="1" applyProtection="1">
      <alignment horizontal="center" vertical="center"/>
    </xf>
    <xf numFmtId="0" fontId="0" fillId="16" borderId="19" xfId="0" applyFill="1" applyBorder="1" applyAlignment="1" applyProtection="1">
      <alignment horizontal="center" vertical="center"/>
    </xf>
    <xf numFmtId="0" fontId="0" fillId="16" borderId="20" xfId="0" applyFill="1" applyBorder="1" applyAlignment="1" applyProtection="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11"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1" fontId="0" fillId="16" borderId="10" xfId="0" applyNumberFormat="1" applyFont="1" applyFill="1" applyBorder="1" applyAlignment="1" applyProtection="1">
      <alignment horizontal="center" vertical="center" wrapText="1"/>
    </xf>
    <xf numFmtId="1" fontId="0" fillId="16" borderId="1" xfId="0" applyNumberFormat="1" applyFont="1" applyFill="1" applyBorder="1" applyAlignment="1" applyProtection="1">
      <alignment horizontal="center" vertical="center" wrapText="1"/>
    </xf>
    <xf numFmtId="1" fontId="0" fillId="16" borderId="15" xfId="0" applyNumberFormat="1" applyFont="1" applyFill="1" applyBorder="1" applyAlignment="1" applyProtection="1">
      <alignment horizontal="center" vertical="center" wrapText="1"/>
    </xf>
    <xf numFmtId="0" fontId="0" fillId="16" borderId="23" xfId="0" applyFill="1" applyBorder="1" applyAlignment="1" applyProtection="1">
      <alignment horizontal="center" vertical="center"/>
    </xf>
    <xf numFmtId="0" fontId="0" fillId="16" borderId="3" xfId="0" applyFill="1" applyBorder="1" applyAlignment="1" applyProtection="1">
      <alignment horizontal="center" vertical="center"/>
    </xf>
    <xf numFmtId="0" fontId="0" fillId="16" borderId="28" xfId="0" applyFill="1" applyBorder="1" applyAlignment="1" applyProtection="1">
      <alignment horizontal="center" vertical="center"/>
    </xf>
    <xf numFmtId="0" fontId="0" fillId="14" borderId="23" xfId="0" applyFill="1" applyBorder="1" applyAlignment="1">
      <alignment horizontal="center" vertical="center"/>
    </xf>
    <xf numFmtId="0" fontId="0" fillId="14" borderId="3" xfId="0" applyFill="1" applyBorder="1" applyAlignment="1">
      <alignment horizontal="center" vertical="center"/>
    </xf>
    <xf numFmtId="0" fontId="0" fillId="14" borderId="28" xfId="0" applyFill="1" applyBorder="1" applyAlignment="1">
      <alignment horizontal="center" vertical="center"/>
    </xf>
    <xf numFmtId="0" fontId="0" fillId="0" borderId="9"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1" fontId="0" fillId="16" borderId="2" xfId="0" applyNumberFormat="1" applyFont="1" applyFill="1" applyBorder="1" applyAlignment="1" applyProtection="1">
      <alignment horizontal="center" vertical="center" wrapText="1"/>
    </xf>
    <xf numFmtId="0" fontId="0" fillId="0" borderId="34" xfId="0" applyFont="1" applyBorder="1" applyAlignment="1" applyProtection="1">
      <alignment horizontal="center" vertical="center"/>
    </xf>
    <xf numFmtId="0" fontId="0" fillId="0" borderId="2" xfId="0" applyFont="1" applyBorder="1" applyAlignment="1" applyProtection="1">
      <alignment horizontal="justify" vertical="center" wrapText="1"/>
      <protection locked="0"/>
    </xf>
    <xf numFmtId="0" fontId="8" fillId="0" borderId="2" xfId="0" applyFont="1" applyFill="1" applyBorder="1" applyAlignment="1" applyProtection="1">
      <alignment horizontal="center" vertical="center" wrapText="1"/>
      <protection locked="0"/>
    </xf>
    <xf numFmtId="0" fontId="0" fillId="0" borderId="45" xfId="0" applyFont="1" applyBorder="1" applyAlignment="1" applyProtection="1">
      <alignment horizontal="center" vertical="center"/>
    </xf>
    <xf numFmtId="0" fontId="0" fillId="0" borderId="4" xfId="0" applyFont="1" applyBorder="1" applyAlignment="1" applyProtection="1">
      <alignment horizontal="justify" vertical="center" wrapText="1"/>
      <protection locked="0"/>
    </xf>
    <xf numFmtId="0" fontId="8" fillId="0" borderId="4" xfId="0" applyFont="1" applyFill="1" applyBorder="1" applyAlignment="1" applyProtection="1">
      <alignment horizontal="center" vertical="center" wrapText="1"/>
      <protection locked="0"/>
    </xf>
    <xf numFmtId="0" fontId="5" fillId="17" borderId="1" xfId="0" applyFont="1" applyFill="1" applyBorder="1" applyAlignment="1" applyProtection="1">
      <alignment horizontal="center" vertical="center"/>
    </xf>
    <xf numFmtId="1" fontId="0" fillId="16" borderId="4" xfId="0" applyNumberFormat="1"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4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18" fillId="5" borderId="8" xfId="0" applyFont="1" applyFill="1" applyBorder="1" applyAlignment="1" applyProtection="1">
      <alignment horizontal="center" vertical="center" wrapText="1"/>
    </xf>
    <xf numFmtId="0" fontId="18" fillId="5" borderId="3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0" fillId="0" borderId="35"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16" borderId="5" xfId="0" applyFont="1" applyFill="1" applyBorder="1" applyAlignment="1" applyProtection="1">
      <alignment horizontal="justify" vertical="center" wrapText="1"/>
    </xf>
    <xf numFmtId="0" fontId="0" fillId="16" borderId="6" xfId="0" applyFont="1" applyFill="1" applyBorder="1" applyAlignment="1" applyProtection="1">
      <alignment horizontal="justify" vertical="center" wrapText="1"/>
    </xf>
    <xf numFmtId="0" fontId="5" fillId="2" borderId="32"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14" borderId="2" xfId="0" applyFont="1" applyFill="1" applyBorder="1" applyAlignment="1" applyProtection="1">
      <alignment horizontal="left" vertical="center" wrapText="1"/>
    </xf>
    <xf numFmtId="0" fontId="0" fillId="14" borderId="3" xfId="0" applyFont="1" applyFill="1" applyBorder="1" applyAlignment="1" applyProtection="1">
      <alignment horizontal="left" vertical="center" wrapText="1"/>
    </xf>
    <xf numFmtId="0" fontId="0" fillId="14" borderId="4" xfId="0" applyFont="1" applyFill="1" applyBorder="1" applyAlignment="1" applyProtection="1">
      <alignment horizontal="left" vertical="center" wrapText="1"/>
    </xf>
    <xf numFmtId="0" fontId="0" fillId="14" borderId="37" xfId="0" applyFont="1" applyFill="1" applyBorder="1" applyAlignment="1" applyProtection="1">
      <alignment horizontal="left" vertical="center" wrapText="1"/>
    </xf>
    <xf numFmtId="0" fontId="0" fillId="14" borderId="8" xfId="0" applyFont="1" applyFill="1" applyBorder="1" applyAlignment="1" applyProtection="1">
      <alignment horizontal="left" vertical="center" wrapText="1"/>
    </xf>
    <xf numFmtId="0" fontId="6" fillId="0" borderId="0" xfId="0" applyFont="1" applyBorder="1" applyAlignment="1">
      <alignment horizontal="center" vertical="center" textRotation="90" wrapText="1"/>
    </xf>
    <xf numFmtId="0" fontId="16" fillId="0" borderId="32" xfId="0" applyFont="1" applyBorder="1" applyAlignment="1">
      <alignment horizontal="center" vertical="center"/>
    </xf>
    <xf numFmtId="0" fontId="16" fillId="0" borderId="41" xfId="0" applyFont="1" applyBorder="1" applyAlignment="1">
      <alignment horizontal="center" vertical="center"/>
    </xf>
    <xf numFmtId="0" fontId="6" fillId="0" borderId="0" xfId="0" applyFont="1" applyBorder="1" applyAlignment="1">
      <alignment horizontal="center"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0" fillId="3" borderId="1" xfId="0" applyFont="1" applyFill="1" applyBorder="1" applyAlignment="1">
      <alignment horizontal="center" vertical="center"/>
    </xf>
    <xf numFmtId="0" fontId="0" fillId="0" borderId="32" xfId="0" applyNumberFormat="1" applyFont="1" applyFill="1" applyBorder="1" applyAlignment="1" applyProtection="1">
      <alignment horizontal="center" vertical="center" wrapText="1"/>
    </xf>
    <xf numFmtId="0" fontId="0" fillId="0" borderId="33" xfId="0" applyNumberFormat="1" applyFont="1" applyFill="1" applyBorder="1" applyAlignment="1" applyProtection="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3" borderId="2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left" vertical="center"/>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protection locked="0"/>
    </xf>
    <xf numFmtId="0" fontId="6" fillId="18" borderId="1" xfId="0" applyFont="1" applyFill="1" applyBorder="1" applyAlignment="1">
      <alignment horizontal="center" vertical="center"/>
    </xf>
    <xf numFmtId="0" fontId="5" fillId="8" borderId="13" xfId="0" applyFont="1" applyFill="1" applyBorder="1" applyAlignment="1" applyProtection="1">
      <alignment horizontal="center" vertical="center"/>
    </xf>
    <xf numFmtId="0" fontId="5" fillId="8" borderId="16" xfId="0" applyFont="1" applyFill="1" applyBorder="1" applyAlignment="1" applyProtection="1">
      <alignment horizontal="center" vertical="center"/>
    </xf>
    <xf numFmtId="0" fontId="5" fillId="8" borderId="10" xfId="0" applyFont="1" applyFill="1" applyBorder="1" applyAlignment="1" applyProtection="1">
      <alignment horizontal="center" vertical="center"/>
    </xf>
    <xf numFmtId="0" fontId="5" fillId="8" borderId="11" xfId="0" applyFont="1" applyFill="1" applyBorder="1" applyAlignment="1" applyProtection="1">
      <alignment horizontal="center" vertical="center"/>
    </xf>
    <xf numFmtId="0" fontId="5" fillId="8" borderId="10"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xf>
    <xf numFmtId="0" fontId="5" fillId="8" borderId="15" xfId="0" applyFont="1" applyFill="1" applyBorder="1" applyAlignment="1" applyProtection="1">
      <alignment horizontal="center" vertical="center"/>
    </xf>
    <xf numFmtId="0" fontId="5" fillId="8" borderId="1" xfId="0" applyFont="1" applyFill="1" applyBorder="1" applyAlignment="1" applyProtection="1">
      <alignment horizontal="center" vertical="center" wrapText="1"/>
    </xf>
    <xf numFmtId="0" fontId="5" fillId="8" borderId="15"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xf>
    <xf numFmtId="0" fontId="5" fillId="8" borderId="12" xfId="0" applyFont="1" applyFill="1" applyBorder="1" applyAlignment="1" applyProtection="1">
      <alignment horizontal="center" vertical="center"/>
    </xf>
    <xf numFmtId="0" fontId="5" fillId="8" borderId="14" xfId="0" applyFont="1" applyFill="1" applyBorder="1" applyAlignment="1" applyProtection="1">
      <alignment horizontal="center" vertical="center"/>
    </xf>
    <xf numFmtId="0" fontId="5" fillId="8" borderId="23" xfId="0" applyFont="1" applyFill="1" applyBorder="1" applyAlignment="1" applyProtection="1">
      <alignment horizontal="center" vertical="center"/>
    </xf>
    <xf numFmtId="0" fontId="5" fillId="8" borderId="3" xfId="0" applyFont="1" applyFill="1" applyBorder="1" applyAlignment="1" applyProtection="1">
      <alignment horizontal="center" vertical="center"/>
    </xf>
    <xf numFmtId="0" fontId="5" fillId="8" borderId="28" xfId="0" applyFont="1" applyFill="1" applyBorder="1" applyAlignment="1" applyProtection="1">
      <alignment horizontal="center" vertical="center"/>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0" fillId="0" borderId="4"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0" fillId="0" borderId="32" xfId="0" applyFont="1" applyBorder="1" applyAlignment="1" applyProtection="1">
      <alignment horizontal="center" vertical="center" wrapText="1"/>
    </xf>
    <xf numFmtId="0" fontId="0" fillId="0" borderId="33" xfId="0" applyFont="1" applyBorder="1" applyAlignment="1" applyProtection="1">
      <alignment horizontal="center" vertical="center" wrapText="1"/>
    </xf>
    <xf numFmtId="9" fontId="0" fillId="0" borderId="23" xfId="3" applyFont="1" applyBorder="1" applyAlignment="1" applyProtection="1">
      <alignment horizontal="center" vertical="center" wrapText="1"/>
    </xf>
    <xf numFmtId="9" fontId="0" fillId="0" borderId="3" xfId="3" applyFont="1" applyBorder="1" applyAlignment="1" applyProtection="1">
      <alignment horizontal="center" vertical="center" wrapText="1"/>
    </xf>
    <xf numFmtId="9" fontId="0" fillId="0" borderId="28" xfId="3"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xf>
    <xf numFmtId="9" fontId="0" fillId="0" borderId="23" xfId="3" applyNumberFormat="1" applyFont="1" applyBorder="1" applyAlignment="1" applyProtection="1">
      <alignment horizontal="center" vertical="center" wrapText="1"/>
    </xf>
    <xf numFmtId="9" fontId="0" fillId="0" borderId="3" xfId="3" applyNumberFormat="1" applyFont="1" applyBorder="1" applyAlignment="1" applyProtection="1">
      <alignment horizontal="center" vertical="center" wrapText="1"/>
    </xf>
    <xf numFmtId="9" fontId="0" fillId="0" borderId="28" xfId="3" applyNumberFormat="1"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8"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5" fillId="12" borderId="15" xfId="0" applyFont="1" applyFill="1" applyBorder="1" applyAlignment="1" applyProtection="1">
      <alignment horizontal="center" vertical="center"/>
    </xf>
    <xf numFmtId="0" fontId="5" fillId="12" borderId="9" xfId="0" applyFont="1" applyFill="1" applyBorder="1" applyAlignment="1" applyProtection="1">
      <alignment horizontal="center" vertical="center"/>
    </xf>
    <xf numFmtId="0" fontId="5" fillId="12" borderId="10" xfId="0" applyFont="1" applyFill="1" applyBorder="1" applyAlignment="1" applyProtection="1">
      <alignment horizontal="center" vertical="center"/>
    </xf>
    <xf numFmtId="0" fontId="5" fillId="12" borderId="12" xfId="0" applyFont="1" applyFill="1" applyBorder="1" applyAlignment="1" applyProtection="1">
      <alignment horizontal="center" vertical="center"/>
    </xf>
    <xf numFmtId="0" fontId="5" fillId="12" borderId="14" xfId="0" applyFont="1" applyFill="1" applyBorder="1" applyAlignment="1" applyProtection="1">
      <alignment horizontal="center" vertical="center"/>
    </xf>
    <xf numFmtId="0" fontId="5" fillId="12" borderId="10"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2" borderId="15" xfId="0" applyFont="1" applyFill="1" applyBorder="1" applyAlignment="1" applyProtection="1">
      <alignment horizontal="center" vertical="center" wrapText="1"/>
    </xf>
    <xf numFmtId="0" fontId="5" fillId="12" borderId="11" xfId="0" applyFont="1" applyFill="1" applyBorder="1" applyAlignment="1" applyProtection="1">
      <alignment horizontal="center" vertical="center" wrapText="1"/>
    </xf>
    <xf numFmtId="0" fontId="5" fillId="12" borderId="13" xfId="0" applyFont="1" applyFill="1" applyBorder="1" applyAlignment="1" applyProtection="1">
      <alignment horizontal="center" vertical="center"/>
    </xf>
    <xf numFmtId="0" fontId="5" fillId="12" borderId="16" xfId="0" applyFont="1" applyFill="1" applyBorder="1" applyAlignment="1" applyProtection="1">
      <alignment horizontal="center" vertical="center"/>
    </xf>
    <xf numFmtId="0" fontId="5" fillId="12" borderId="1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5" fillId="2" borderId="1" xfId="0" applyFont="1" applyFill="1" applyBorder="1" applyAlignment="1" applyProtection="1">
      <alignment horizont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8" fillId="0" borderId="1" xfId="2" applyFont="1" applyFill="1" applyBorder="1" applyAlignment="1">
      <alignment horizontal="justify" vertical="center" wrapText="1"/>
    </xf>
    <xf numFmtId="0" fontId="8" fillId="0" borderId="1" xfId="2" applyFont="1" applyBorder="1" applyAlignment="1">
      <alignment horizontal="justify" vertical="center" wrapText="1"/>
    </xf>
    <xf numFmtId="0" fontId="6" fillId="0" borderId="1" xfId="0" applyFont="1" applyBorder="1" applyAlignment="1">
      <alignment horizontal="center" vertical="center" wrapText="1"/>
    </xf>
    <xf numFmtId="0" fontId="13" fillId="0" borderId="7" xfId="0" applyFont="1" applyBorder="1" applyAlignment="1">
      <alignment horizontal="center" vertical="center"/>
    </xf>
    <xf numFmtId="0" fontId="7" fillId="0" borderId="7" xfId="0" applyFont="1" applyBorder="1" applyAlignment="1">
      <alignment horizontal="center" vertical="center"/>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6" fontId="8" fillId="0" borderId="1" xfId="0" applyNumberFormat="1" applyFont="1" applyFill="1" applyBorder="1" applyAlignment="1">
      <alignment horizontal="left" vertical="center" wrapText="1"/>
    </xf>
    <xf numFmtId="0" fontId="5" fillId="13" borderId="5" xfId="0" applyFont="1" applyFill="1" applyBorder="1" applyAlignment="1" applyProtection="1">
      <alignment horizontal="center" vertical="center"/>
    </xf>
    <xf numFmtId="0" fontId="5" fillId="13" borderId="7" xfId="0" applyFont="1" applyFill="1" applyBorder="1" applyAlignment="1" applyProtection="1">
      <alignment horizontal="center" vertical="center"/>
    </xf>
    <xf numFmtId="0" fontId="5" fillId="13" borderId="6" xfId="0" applyFont="1" applyFill="1" applyBorder="1" applyAlignment="1" applyProtection="1">
      <alignment horizontal="center" vertical="center"/>
    </xf>
    <xf numFmtId="0" fontId="5" fillId="13" borderId="1" xfId="0" applyFont="1" applyFill="1" applyBorder="1" applyAlignment="1" applyProtection="1">
      <alignment horizontal="center" vertical="center"/>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cellXfs>
  <cellStyles count="4">
    <cellStyle name="Moneda 2" xfId="1" xr:uid="{00000000-0005-0000-0000-000000000000}"/>
    <cellStyle name="Normal" xfId="0" builtinId="0"/>
    <cellStyle name="Normal 2" xfId="2" xr:uid="{00000000-0005-0000-0000-000002000000}"/>
    <cellStyle name="Porcentaje" xfId="3" builtinId="5"/>
  </cellStyles>
  <dxfs count="768">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patternFill>
      </fill>
    </dxf>
    <dxf>
      <fill>
        <patternFill>
          <bgColor rgb="FF92D050"/>
        </patternFill>
      </fill>
    </dxf>
    <dxf>
      <fill>
        <patternFill>
          <bgColor theme="9"/>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patternFill>
      </fill>
    </dxf>
    <dxf>
      <fill>
        <patternFill>
          <bgColor rgb="FF92D050"/>
        </patternFill>
      </fill>
    </dxf>
    <dxf>
      <fill>
        <patternFill>
          <bgColor theme="9"/>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F99FF"/>
      <color rgb="FFFFFF99"/>
      <color rgb="FF99FFCC"/>
      <color rgb="FF66FFCC"/>
      <color rgb="FFCCFFFF"/>
      <color rgb="FF99FF99"/>
      <color rgb="FF00FFCC"/>
      <color rgb="FFFFFF66"/>
      <color rgb="FFF68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SGA!A1"/><Relationship Id="rId7"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 Id="rId6" Type="http://schemas.openxmlformats.org/officeDocument/2006/relationships/hyperlink" Target="#'Riesgos de Corrupci&#243;n'!A1"/><Relationship Id="rId5" Type="http://schemas.openxmlformats.org/officeDocument/2006/relationships/hyperlink" Target="#SGSI!A1"/><Relationship Id="rId4" Type="http://schemas.openxmlformats.org/officeDocument/2006/relationships/hyperlink" Target="#SGSST!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Riesgos de Corrupci&#243;n'!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295275</xdr:rowOff>
    </xdr:from>
    <xdr:to>
      <xdr:col>4</xdr:col>
      <xdr:colOff>1933575</xdr:colOff>
      <xdr:row>3</xdr:row>
      <xdr:rowOff>58918</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542925</xdr:colOff>
      <xdr:row>10</xdr:row>
      <xdr:rowOff>171450</xdr:rowOff>
    </xdr:from>
    <xdr:to>
      <xdr:col>3</xdr:col>
      <xdr:colOff>1219200</xdr:colOff>
      <xdr:row>10</xdr:row>
      <xdr:rowOff>381000</xdr:rowOff>
    </xdr:to>
    <xdr:sp macro="" textlink="">
      <xdr:nvSpPr>
        <xdr:cNvPr id="8" name="7 Rectángulo redondeado">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6343650" y="2057400"/>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11</xdr:row>
      <xdr:rowOff>171450</xdr:rowOff>
    </xdr:from>
    <xdr:to>
      <xdr:col>3</xdr:col>
      <xdr:colOff>1219200</xdr:colOff>
      <xdr:row>11</xdr:row>
      <xdr:rowOff>381000</xdr:rowOff>
    </xdr:to>
    <xdr:sp macro="" textlink="">
      <xdr:nvSpPr>
        <xdr:cNvPr id="10" name="9 Rectángulo redondeado">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343650" y="204787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12</xdr:row>
      <xdr:rowOff>171450</xdr:rowOff>
    </xdr:from>
    <xdr:to>
      <xdr:col>3</xdr:col>
      <xdr:colOff>1219200</xdr:colOff>
      <xdr:row>12</xdr:row>
      <xdr:rowOff>381000</xdr:rowOff>
    </xdr:to>
    <xdr:sp macro="" textlink="">
      <xdr:nvSpPr>
        <xdr:cNvPr id="11" name="10 Rectángulo redondeado">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6343650" y="204787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13</xdr:row>
      <xdr:rowOff>171450</xdr:rowOff>
    </xdr:from>
    <xdr:to>
      <xdr:col>3</xdr:col>
      <xdr:colOff>1219200</xdr:colOff>
      <xdr:row>13</xdr:row>
      <xdr:rowOff>381000</xdr:rowOff>
    </xdr:to>
    <xdr:sp macro="" textlink="">
      <xdr:nvSpPr>
        <xdr:cNvPr id="12" name="11 Rectángulo redondeado">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6343650" y="2047875"/>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14</xdr:row>
      <xdr:rowOff>171450</xdr:rowOff>
    </xdr:from>
    <xdr:to>
      <xdr:col>3</xdr:col>
      <xdr:colOff>1219200</xdr:colOff>
      <xdr:row>14</xdr:row>
      <xdr:rowOff>381000</xdr:rowOff>
    </xdr:to>
    <xdr:sp macro="" textlink="">
      <xdr:nvSpPr>
        <xdr:cNvPr id="17" name="16 Rectángulo redondeado">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6505575" y="2047875"/>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13" name="12 Imagen" descr="D:\Users\aplaneacion3\Documents\Desktop\Boris\Escudo UDFJC.png">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456767</xdr:colOff>
      <xdr:row>1</xdr:row>
      <xdr:rowOff>352742</xdr:rowOff>
    </xdr:from>
    <xdr:to>
      <xdr:col>5</xdr:col>
      <xdr:colOff>2151784</xdr:colOff>
      <xdr:row>3</xdr:row>
      <xdr:rowOff>77932</xdr:rowOff>
    </xdr:to>
    <xdr:pic>
      <xdr:nvPicPr>
        <xdr:cNvPr id="2" name="1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0699" y="543242"/>
          <a:ext cx="1695017" cy="487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692728</xdr:colOff>
      <xdr:row>1</xdr:row>
      <xdr:rowOff>74470</xdr:rowOff>
    </xdr:from>
    <xdr:to>
      <xdr:col>2</xdr:col>
      <xdr:colOff>1740481</xdr:colOff>
      <xdr:row>3</xdr:row>
      <xdr:rowOff>311582</xdr:rowOff>
    </xdr:to>
    <xdr:pic>
      <xdr:nvPicPr>
        <xdr:cNvPr id="3" name="2 Imagen" descr="D:\Users\aplaneacion3\Documents\Desktop\Boris\Escudo UDFJC.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7523" y="264970"/>
          <a:ext cx="1047753" cy="999112"/>
        </a:xfrm>
        <a:prstGeom prst="rect">
          <a:avLst/>
        </a:prstGeom>
        <a:noFill/>
        <a:ln>
          <a:noFill/>
        </a:ln>
      </xdr:spPr>
    </xdr:pic>
    <xdr:clientData/>
  </xdr:twoCellAnchor>
  <xdr:twoCellAnchor>
    <xdr:from>
      <xdr:col>3</xdr:col>
      <xdr:colOff>2813501</xdr:colOff>
      <xdr:row>9</xdr:row>
      <xdr:rowOff>134794</xdr:rowOff>
    </xdr:from>
    <xdr:to>
      <xdr:col>4</xdr:col>
      <xdr:colOff>484909</xdr:colOff>
      <xdr:row>10</xdr:row>
      <xdr:rowOff>132129</xdr:rowOff>
    </xdr:to>
    <xdr:grpSp>
      <xdr:nvGrpSpPr>
        <xdr:cNvPr id="4" name="11 Grupo">
          <a:extLst>
            <a:ext uri="{FF2B5EF4-FFF2-40B4-BE49-F238E27FC236}">
              <a16:creationId xmlns:a16="http://schemas.microsoft.com/office/drawing/2014/main" id="{00000000-0008-0000-0200-000004000000}"/>
            </a:ext>
          </a:extLst>
        </xdr:cNvPr>
        <xdr:cNvGrpSpPr/>
      </xdr:nvGrpSpPr>
      <xdr:grpSpPr>
        <a:xfrm>
          <a:off x="6230956" y="3506067"/>
          <a:ext cx="1666135" cy="482244"/>
          <a:chOff x="8406401" y="1590675"/>
          <a:chExt cx="1171095" cy="482244"/>
        </a:xfrm>
      </xdr:grpSpPr>
      <xdr:sp macro="" textlink="">
        <xdr:nvSpPr>
          <xdr:cNvPr id="5" name="9 Rectángulo">
            <a:extLst>
              <a:ext uri="{FF2B5EF4-FFF2-40B4-BE49-F238E27FC236}">
                <a16:creationId xmlns:a16="http://schemas.microsoft.com/office/drawing/2014/main" id="{00000000-0008-0000-0200-000005000000}"/>
              </a:ext>
            </a:extLst>
          </xdr:cNvPr>
          <xdr:cNvSpPr/>
        </xdr:nvSpPr>
        <xdr:spPr>
          <a:xfrm>
            <a:off x="8406401" y="1673939"/>
            <a:ext cx="1167810" cy="398980"/>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6" name="6 Rectángulo">
            <a:extLst>
              <a:ext uri="{FF2B5EF4-FFF2-40B4-BE49-F238E27FC236}">
                <a16:creationId xmlns:a16="http://schemas.microsoft.com/office/drawing/2014/main" id="{00000000-0008-0000-0200-000006000000}"/>
              </a:ext>
            </a:extLst>
          </xdr:cNvPr>
          <xdr:cNvSpPr/>
        </xdr:nvSpPr>
        <xdr:spPr>
          <a:xfrm>
            <a:off x="8410575" y="1590675"/>
            <a:ext cx="1166921" cy="400050"/>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Menú Principal</a:t>
            </a:r>
          </a:p>
        </xdr:txBody>
      </xdr:sp>
    </xdr:grpSp>
    <xdr:clientData/>
  </xdr:twoCellAnchor>
  <xdr:twoCellAnchor>
    <xdr:from>
      <xdr:col>4</xdr:col>
      <xdr:colOff>700523</xdr:colOff>
      <xdr:row>9</xdr:row>
      <xdr:rowOff>95249</xdr:rowOff>
    </xdr:from>
    <xdr:to>
      <xdr:col>4</xdr:col>
      <xdr:colOff>2110222</xdr:colOff>
      <xdr:row>10</xdr:row>
      <xdr:rowOff>210415</xdr:rowOff>
    </xdr:to>
    <xdr:grpSp>
      <xdr:nvGrpSpPr>
        <xdr:cNvPr id="7" name="15 Grupo">
          <a:extLst>
            <a:ext uri="{FF2B5EF4-FFF2-40B4-BE49-F238E27FC236}">
              <a16:creationId xmlns:a16="http://schemas.microsoft.com/office/drawing/2014/main" id="{00000000-0008-0000-0200-000007000000}"/>
            </a:ext>
          </a:extLst>
        </xdr:cNvPr>
        <xdr:cNvGrpSpPr/>
      </xdr:nvGrpSpPr>
      <xdr:grpSpPr>
        <a:xfrm>
          <a:off x="8112705" y="3466522"/>
          <a:ext cx="1409699" cy="600075"/>
          <a:chOff x="9486901" y="1530350"/>
          <a:chExt cx="1409699" cy="600075"/>
        </a:xfrm>
      </xdr:grpSpPr>
      <xdr:sp macro="" textlink="">
        <xdr:nvSpPr>
          <xdr:cNvPr id="8" name="10 Rectángulo">
            <a:extLst>
              <a:ext uri="{FF2B5EF4-FFF2-40B4-BE49-F238E27FC236}">
                <a16:creationId xmlns:a16="http://schemas.microsoft.com/office/drawing/2014/main" id="{00000000-0008-0000-0200-000008000000}"/>
              </a:ext>
            </a:extLst>
          </xdr:cNvPr>
          <xdr:cNvSpPr/>
        </xdr:nvSpPr>
        <xdr:spPr>
          <a:xfrm>
            <a:off x="9486901" y="1530350"/>
            <a:ext cx="1409699" cy="600075"/>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9" name="7 Rectángulo">
            <a:extLst>
              <a:ext uri="{FF2B5EF4-FFF2-40B4-BE49-F238E27FC236}">
                <a16:creationId xmlns:a16="http://schemas.microsoft.com/office/drawing/2014/main" id="{00000000-0008-0000-0200-000009000000}"/>
              </a:ext>
            </a:extLst>
          </xdr:cNvPr>
          <xdr:cNvSpPr/>
        </xdr:nvSpPr>
        <xdr:spPr>
          <a:xfrm>
            <a:off x="9486901" y="1530351"/>
            <a:ext cx="1409699" cy="514350"/>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Clasificación del Riesgo</a:t>
            </a:r>
          </a:p>
        </xdr:txBody>
      </xdr:sp>
    </xdr:grpSp>
    <xdr:clientData/>
  </xdr:twoCellAnchor>
  <xdr:twoCellAnchor>
    <xdr:from>
      <xdr:col>4</xdr:col>
      <xdr:colOff>2218173</xdr:colOff>
      <xdr:row>9</xdr:row>
      <xdr:rowOff>95249</xdr:rowOff>
    </xdr:from>
    <xdr:to>
      <xdr:col>5</xdr:col>
      <xdr:colOff>0</xdr:colOff>
      <xdr:row>10</xdr:row>
      <xdr:rowOff>210415</xdr:rowOff>
    </xdr:to>
    <xdr:grpSp>
      <xdr:nvGrpSpPr>
        <xdr:cNvPr id="10" name="16 Grupo">
          <a:extLst>
            <a:ext uri="{FF2B5EF4-FFF2-40B4-BE49-F238E27FC236}">
              <a16:creationId xmlns:a16="http://schemas.microsoft.com/office/drawing/2014/main" id="{00000000-0008-0000-0200-00000A000000}"/>
            </a:ext>
          </a:extLst>
        </xdr:cNvPr>
        <xdr:cNvGrpSpPr/>
      </xdr:nvGrpSpPr>
      <xdr:grpSpPr>
        <a:xfrm>
          <a:off x="9630355" y="3466522"/>
          <a:ext cx="1753463" cy="600075"/>
          <a:chOff x="11014076" y="1530350"/>
          <a:chExt cx="1409699" cy="600075"/>
        </a:xfrm>
      </xdr:grpSpPr>
      <xdr:sp macro="" textlink="">
        <xdr:nvSpPr>
          <xdr:cNvPr id="11" name="12 Rectángulo">
            <a:extLst>
              <a:ext uri="{FF2B5EF4-FFF2-40B4-BE49-F238E27FC236}">
                <a16:creationId xmlns:a16="http://schemas.microsoft.com/office/drawing/2014/main" id="{00000000-0008-0000-0200-00000B000000}"/>
              </a:ext>
            </a:extLst>
          </xdr:cNvPr>
          <xdr:cNvSpPr/>
        </xdr:nvSpPr>
        <xdr:spPr>
          <a:xfrm>
            <a:off x="11014076" y="1530350"/>
            <a:ext cx="1409699" cy="600075"/>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2" name="13 Rectángulo">
            <a:extLst>
              <a:ext uri="{FF2B5EF4-FFF2-40B4-BE49-F238E27FC236}">
                <a16:creationId xmlns:a16="http://schemas.microsoft.com/office/drawing/2014/main" id="{00000000-0008-0000-0200-00000C000000}"/>
              </a:ext>
            </a:extLst>
          </xdr:cNvPr>
          <xdr:cNvSpPr/>
        </xdr:nvSpPr>
        <xdr:spPr>
          <a:xfrm>
            <a:off x="11014076" y="1530351"/>
            <a:ext cx="1409699" cy="514350"/>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Calificación</a:t>
            </a:r>
            <a:r>
              <a:rPr lang="es-CO" sz="1100" b="1" baseline="0"/>
              <a:t> del Control</a:t>
            </a:r>
            <a:endParaRPr lang="es-CO" sz="1100" b="1"/>
          </a:p>
        </xdr:txBody>
      </xdr:sp>
    </xdr:grpSp>
    <xdr:clientData/>
  </xdr:twoCellAnchor>
  <xdr:twoCellAnchor>
    <xdr:from>
      <xdr:col>4</xdr:col>
      <xdr:colOff>586222</xdr:colOff>
      <xdr:row>9</xdr:row>
      <xdr:rowOff>98424</xdr:rowOff>
    </xdr:from>
    <xdr:to>
      <xdr:col>4</xdr:col>
      <xdr:colOff>586222</xdr:colOff>
      <xdr:row>10</xdr:row>
      <xdr:rowOff>204065</xdr:rowOff>
    </xdr:to>
    <xdr:cxnSp macro="">
      <xdr:nvCxnSpPr>
        <xdr:cNvPr id="13" name="Conector recto 24">
          <a:extLst>
            <a:ext uri="{FF2B5EF4-FFF2-40B4-BE49-F238E27FC236}">
              <a16:creationId xmlns:a16="http://schemas.microsoft.com/office/drawing/2014/main" id="{00000000-0008-0000-0200-00000D000000}"/>
            </a:ext>
          </a:extLst>
        </xdr:cNvPr>
        <xdr:cNvCxnSpPr/>
      </xdr:nvCxnSpPr>
      <xdr:spPr>
        <a:xfrm flipV="1">
          <a:off x="7110847" y="2708274"/>
          <a:ext cx="0" cy="5914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1545834</xdr:colOff>
      <xdr:row>9</xdr:row>
      <xdr:rowOff>134793</xdr:rowOff>
    </xdr:from>
    <xdr:to>
      <xdr:col>3</xdr:col>
      <xdr:colOff>2721551</xdr:colOff>
      <xdr:row>10</xdr:row>
      <xdr:rowOff>132128</xdr:rowOff>
    </xdr:to>
    <xdr:grpSp>
      <xdr:nvGrpSpPr>
        <xdr:cNvPr id="14" name="11 Grupo">
          <a:extLst>
            <a:ext uri="{FF2B5EF4-FFF2-40B4-BE49-F238E27FC236}">
              <a16:creationId xmlns:a16="http://schemas.microsoft.com/office/drawing/2014/main" id="{00000000-0008-0000-0200-00000E000000}"/>
            </a:ext>
          </a:extLst>
        </xdr:cNvPr>
        <xdr:cNvGrpSpPr/>
      </xdr:nvGrpSpPr>
      <xdr:grpSpPr>
        <a:xfrm>
          <a:off x="4963289" y="3506066"/>
          <a:ext cx="1175717" cy="482244"/>
          <a:chOff x="8406449" y="1590675"/>
          <a:chExt cx="1171047" cy="482244"/>
        </a:xfrm>
      </xdr:grpSpPr>
      <xdr:sp macro="" textlink="">
        <xdr:nvSpPr>
          <xdr:cNvPr id="15" name="9 Rectángulo">
            <a:extLst>
              <a:ext uri="{FF2B5EF4-FFF2-40B4-BE49-F238E27FC236}">
                <a16:creationId xmlns:a16="http://schemas.microsoft.com/office/drawing/2014/main" id="{00000000-0008-0000-0200-00000F000000}"/>
              </a:ext>
            </a:extLst>
          </xdr:cNvPr>
          <xdr:cNvSpPr/>
        </xdr:nvSpPr>
        <xdr:spPr>
          <a:xfrm>
            <a:off x="8406449" y="1673939"/>
            <a:ext cx="1165353" cy="398980"/>
          </a:xfrm>
          <a:prstGeom prst="rect">
            <a:avLst/>
          </a:prstGeom>
          <a:solidFill>
            <a:schemeClr val="tx2">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6" name="6 Rectángulo">
            <a:extLst>
              <a:ext uri="{FF2B5EF4-FFF2-40B4-BE49-F238E27FC236}">
                <a16:creationId xmlns:a16="http://schemas.microsoft.com/office/drawing/2014/main" id="{00000000-0008-0000-0200-000010000000}"/>
              </a:ext>
            </a:extLst>
          </xdr:cNvPr>
          <xdr:cNvSpPr/>
        </xdr:nvSpPr>
        <xdr:spPr>
          <a:xfrm>
            <a:off x="8410575" y="1590675"/>
            <a:ext cx="1166921" cy="400050"/>
          </a:xfrm>
          <a:prstGeom prst="rect">
            <a:avLst/>
          </a:prstGeom>
          <a:solidFill>
            <a:schemeClr val="accent1">
              <a:lumMod val="5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Procesos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xdr:colOff>
      <xdr:row>1</xdr:row>
      <xdr:rowOff>378719</xdr:rowOff>
    </xdr:from>
    <xdr:to>
      <xdr:col>5</xdr:col>
      <xdr:colOff>1619250</xdr:colOff>
      <xdr:row>3</xdr:row>
      <xdr:rowOff>68443</xdr:rowOff>
    </xdr:to>
    <xdr:pic>
      <xdr:nvPicPr>
        <xdr:cNvPr id="3" name="2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3466" y="569219"/>
          <a:ext cx="1571625" cy="45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742953</xdr:colOff>
      <xdr:row>1</xdr:row>
      <xdr:rowOff>74470</xdr:rowOff>
    </xdr:from>
    <xdr:to>
      <xdr:col>2</xdr:col>
      <xdr:colOff>1714503</xdr:colOff>
      <xdr:row>3</xdr:row>
      <xdr:rowOff>311582</xdr:rowOff>
    </xdr:to>
    <xdr:pic>
      <xdr:nvPicPr>
        <xdr:cNvPr id="8" name="7 Imagen" descr="D:\Users\aplaneacion3\Documents\Desktop\Boris\Escudo UDFJC.png">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7748" y="264970"/>
          <a:ext cx="971550" cy="999112"/>
        </a:xfrm>
        <a:prstGeom prst="rect">
          <a:avLst/>
        </a:prstGeom>
        <a:noFill/>
        <a:ln>
          <a:noFill/>
        </a:ln>
      </xdr:spPr>
    </xdr:pic>
    <xdr:clientData/>
  </xdr:twoCellAnchor>
  <xdr:twoCellAnchor>
    <xdr:from>
      <xdr:col>3</xdr:col>
      <xdr:colOff>2813501</xdr:colOff>
      <xdr:row>9</xdr:row>
      <xdr:rowOff>134794</xdr:rowOff>
    </xdr:from>
    <xdr:to>
      <xdr:col>4</xdr:col>
      <xdr:colOff>484909</xdr:colOff>
      <xdr:row>10</xdr:row>
      <xdr:rowOff>132129</xdr:rowOff>
    </xdr:to>
    <xdr:grpSp>
      <xdr:nvGrpSpPr>
        <xdr:cNvPr id="4" name="11 Grupo">
          <a:extLst>
            <a:ext uri="{FF2B5EF4-FFF2-40B4-BE49-F238E27FC236}">
              <a16:creationId xmlns:a16="http://schemas.microsoft.com/office/drawing/2014/main" id="{00000000-0008-0000-0300-000004000000}"/>
            </a:ext>
          </a:extLst>
        </xdr:cNvPr>
        <xdr:cNvGrpSpPr/>
      </xdr:nvGrpSpPr>
      <xdr:grpSpPr>
        <a:xfrm>
          <a:off x="6186939" y="3547919"/>
          <a:ext cx="1679845" cy="473585"/>
          <a:chOff x="8406401" y="1590675"/>
          <a:chExt cx="1171095" cy="482244"/>
        </a:xfrm>
      </xdr:grpSpPr>
      <xdr:sp macro="" textlink="">
        <xdr:nvSpPr>
          <xdr:cNvPr id="5" name="9 Rectángulo">
            <a:extLst>
              <a:ext uri="{FF2B5EF4-FFF2-40B4-BE49-F238E27FC236}">
                <a16:creationId xmlns:a16="http://schemas.microsoft.com/office/drawing/2014/main" id="{00000000-0008-0000-0300-000005000000}"/>
              </a:ext>
            </a:extLst>
          </xdr:cNvPr>
          <xdr:cNvSpPr/>
        </xdr:nvSpPr>
        <xdr:spPr>
          <a:xfrm>
            <a:off x="8406401" y="1673939"/>
            <a:ext cx="1167810" cy="398980"/>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6" name="6 Rectángulo">
            <a:extLst>
              <a:ext uri="{FF2B5EF4-FFF2-40B4-BE49-F238E27FC236}">
                <a16:creationId xmlns:a16="http://schemas.microsoft.com/office/drawing/2014/main" id="{00000000-0008-0000-0300-000006000000}"/>
              </a:ext>
            </a:extLst>
          </xdr:cNvPr>
          <xdr:cNvSpPr/>
        </xdr:nvSpPr>
        <xdr:spPr>
          <a:xfrm>
            <a:off x="8410575" y="1590675"/>
            <a:ext cx="1166921" cy="4000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Menú Principal</a:t>
            </a:r>
          </a:p>
        </xdr:txBody>
      </xdr:sp>
    </xdr:grpSp>
    <xdr:clientData/>
  </xdr:twoCellAnchor>
  <xdr:twoCellAnchor>
    <xdr:from>
      <xdr:col>4</xdr:col>
      <xdr:colOff>700523</xdr:colOff>
      <xdr:row>9</xdr:row>
      <xdr:rowOff>95249</xdr:rowOff>
    </xdr:from>
    <xdr:to>
      <xdr:col>4</xdr:col>
      <xdr:colOff>2110222</xdr:colOff>
      <xdr:row>10</xdr:row>
      <xdr:rowOff>210415</xdr:rowOff>
    </xdr:to>
    <xdr:grpSp>
      <xdr:nvGrpSpPr>
        <xdr:cNvPr id="7" name="15 Grupo">
          <a:extLst>
            <a:ext uri="{FF2B5EF4-FFF2-40B4-BE49-F238E27FC236}">
              <a16:creationId xmlns:a16="http://schemas.microsoft.com/office/drawing/2014/main" id="{00000000-0008-0000-0300-000007000000}"/>
            </a:ext>
          </a:extLst>
        </xdr:cNvPr>
        <xdr:cNvGrpSpPr/>
      </xdr:nvGrpSpPr>
      <xdr:grpSpPr>
        <a:xfrm>
          <a:off x="8082398" y="3508374"/>
          <a:ext cx="1409699" cy="591416"/>
          <a:chOff x="9486901" y="1530350"/>
          <a:chExt cx="1409699" cy="600075"/>
        </a:xfrm>
      </xdr:grpSpPr>
      <xdr:sp macro="" textlink="">
        <xdr:nvSpPr>
          <xdr:cNvPr id="9" name="10 Rectángulo">
            <a:extLst>
              <a:ext uri="{FF2B5EF4-FFF2-40B4-BE49-F238E27FC236}">
                <a16:creationId xmlns:a16="http://schemas.microsoft.com/office/drawing/2014/main" id="{00000000-0008-0000-0300-000009000000}"/>
              </a:ext>
            </a:extLst>
          </xdr:cNvPr>
          <xdr:cNvSpPr/>
        </xdr:nvSpPr>
        <xdr:spPr>
          <a:xfrm>
            <a:off x="9486901" y="1530350"/>
            <a:ext cx="1409699" cy="6000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0" name="7 Rectángulo">
            <a:extLst>
              <a:ext uri="{FF2B5EF4-FFF2-40B4-BE49-F238E27FC236}">
                <a16:creationId xmlns:a16="http://schemas.microsoft.com/office/drawing/2014/main" id="{00000000-0008-0000-0300-00000A000000}"/>
              </a:ext>
            </a:extLst>
          </xdr:cNvPr>
          <xdr:cNvSpPr/>
        </xdr:nvSpPr>
        <xdr:spPr>
          <a:xfrm>
            <a:off x="9486901" y="1530351"/>
            <a:ext cx="1409699" cy="5143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Clasificación del Riesgo</a:t>
            </a:r>
          </a:p>
        </xdr:txBody>
      </xdr:sp>
    </xdr:grpSp>
    <xdr:clientData/>
  </xdr:twoCellAnchor>
  <xdr:twoCellAnchor>
    <xdr:from>
      <xdr:col>4</xdr:col>
      <xdr:colOff>2218173</xdr:colOff>
      <xdr:row>9</xdr:row>
      <xdr:rowOff>95249</xdr:rowOff>
    </xdr:from>
    <xdr:to>
      <xdr:col>5</xdr:col>
      <xdr:colOff>8372</xdr:colOff>
      <xdr:row>10</xdr:row>
      <xdr:rowOff>210415</xdr:rowOff>
    </xdr:to>
    <xdr:grpSp>
      <xdr:nvGrpSpPr>
        <xdr:cNvPr id="11" name="16 Grupo">
          <a:extLst>
            <a:ext uri="{FF2B5EF4-FFF2-40B4-BE49-F238E27FC236}">
              <a16:creationId xmlns:a16="http://schemas.microsoft.com/office/drawing/2014/main" id="{00000000-0008-0000-0300-00000B000000}"/>
            </a:ext>
          </a:extLst>
        </xdr:cNvPr>
        <xdr:cNvGrpSpPr/>
      </xdr:nvGrpSpPr>
      <xdr:grpSpPr>
        <a:xfrm>
          <a:off x="9600048" y="3508374"/>
          <a:ext cx="1758949" cy="591416"/>
          <a:chOff x="11014076" y="1530350"/>
          <a:chExt cx="1409699" cy="600075"/>
        </a:xfrm>
      </xdr:grpSpPr>
      <xdr:sp macro="" textlink="">
        <xdr:nvSpPr>
          <xdr:cNvPr id="12" name="12 Rectángulo">
            <a:extLst>
              <a:ext uri="{FF2B5EF4-FFF2-40B4-BE49-F238E27FC236}">
                <a16:creationId xmlns:a16="http://schemas.microsoft.com/office/drawing/2014/main" id="{00000000-0008-0000-0300-00000C000000}"/>
              </a:ext>
            </a:extLst>
          </xdr:cNvPr>
          <xdr:cNvSpPr/>
        </xdr:nvSpPr>
        <xdr:spPr>
          <a:xfrm>
            <a:off x="11014076" y="1530350"/>
            <a:ext cx="1409699" cy="600075"/>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3" name="13 Rectángulo">
            <a:extLst>
              <a:ext uri="{FF2B5EF4-FFF2-40B4-BE49-F238E27FC236}">
                <a16:creationId xmlns:a16="http://schemas.microsoft.com/office/drawing/2014/main" id="{00000000-0008-0000-0300-00000D000000}"/>
              </a:ext>
            </a:extLst>
          </xdr:cNvPr>
          <xdr:cNvSpPr/>
        </xdr:nvSpPr>
        <xdr:spPr>
          <a:xfrm>
            <a:off x="11014076" y="1530351"/>
            <a:ext cx="1409699" cy="5143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Calificación</a:t>
            </a:r>
            <a:r>
              <a:rPr lang="es-CO" sz="1100" b="1" baseline="0"/>
              <a:t> del Control</a:t>
            </a:r>
            <a:endParaRPr lang="es-CO" sz="1100" b="1"/>
          </a:p>
        </xdr:txBody>
      </xdr:sp>
    </xdr:grpSp>
    <xdr:clientData/>
  </xdr:twoCellAnchor>
  <xdr:twoCellAnchor>
    <xdr:from>
      <xdr:col>4</xdr:col>
      <xdr:colOff>586222</xdr:colOff>
      <xdr:row>9</xdr:row>
      <xdr:rowOff>98424</xdr:rowOff>
    </xdr:from>
    <xdr:to>
      <xdr:col>4</xdr:col>
      <xdr:colOff>586222</xdr:colOff>
      <xdr:row>10</xdr:row>
      <xdr:rowOff>204065</xdr:rowOff>
    </xdr:to>
    <xdr:cxnSp macro="">
      <xdr:nvCxnSpPr>
        <xdr:cNvPr id="14" name="Conector recto 24">
          <a:extLst>
            <a:ext uri="{FF2B5EF4-FFF2-40B4-BE49-F238E27FC236}">
              <a16:creationId xmlns:a16="http://schemas.microsoft.com/office/drawing/2014/main" id="{00000000-0008-0000-0300-00000E000000}"/>
            </a:ext>
          </a:extLst>
        </xdr:cNvPr>
        <xdr:cNvCxnSpPr/>
      </xdr:nvCxnSpPr>
      <xdr:spPr>
        <a:xfrm flipV="1">
          <a:off x="6396472" y="2384424"/>
          <a:ext cx="0" cy="59055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1545834</xdr:colOff>
      <xdr:row>9</xdr:row>
      <xdr:rowOff>134793</xdr:rowOff>
    </xdr:from>
    <xdr:to>
      <xdr:col>3</xdr:col>
      <xdr:colOff>2721551</xdr:colOff>
      <xdr:row>10</xdr:row>
      <xdr:rowOff>132128</xdr:rowOff>
    </xdr:to>
    <xdr:grpSp>
      <xdr:nvGrpSpPr>
        <xdr:cNvPr id="15" name="11 Grupo">
          <a:extLst>
            <a:ext uri="{FF2B5EF4-FFF2-40B4-BE49-F238E27FC236}">
              <a16:creationId xmlns:a16="http://schemas.microsoft.com/office/drawing/2014/main" id="{00000000-0008-0000-0300-00000F000000}"/>
            </a:ext>
          </a:extLst>
        </xdr:cNvPr>
        <xdr:cNvGrpSpPr/>
      </xdr:nvGrpSpPr>
      <xdr:grpSpPr>
        <a:xfrm>
          <a:off x="4919272" y="3547918"/>
          <a:ext cx="1175717" cy="473585"/>
          <a:chOff x="8406449" y="1590675"/>
          <a:chExt cx="1171047" cy="482244"/>
        </a:xfrm>
      </xdr:grpSpPr>
      <xdr:sp macro="" textlink="">
        <xdr:nvSpPr>
          <xdr:cNvPr id="16" name="9 Rectángulo">
            <a:extLst>
              <a:ext uri="{FF2B5EF4-FFF2-40B4-BE49-F238E27FC236}">
                <a16:creationId xmlns:a16="http://schemas.microsoft.com/office/drawing/2014/main" id="{00000000-0008-0000-0300-000010000000}"/>
              </a:ext>
            </a:extLst>
          </xdr:cNvPr>
          <xdr:cNvSpPr/>
        </xdr:nvSpPr>
        <xdr:spPr>
          <a:xfrm>
            <a:off x="8406449" y="1673939"/>
            <a:ext cx="1165353" cy="398980"/>
          </a:xfrm>
          <a:prstGeom prst="rect">
            <a:avLst/>
          </a:prstGeom>
          <a:solidFill>
            <a:schemeClr val="accent1">
              <a:lumMod val="40000"/>
              <a:lumOff val="60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100" b="1"/>
          </a:p>
        </xdr:txBody>
      </xdr:sp>
      <xdr:sp macro="" textlink="">
        <xdr:nvSpPr>
          <xdr:cNvPr id="17" name="6 Rectángulo">
            <a:extLst>
              <a:ext uri="{FF2B5EF4-FFF2-40B4-BE49-F238E27FC236}">
                <a16:creationId xmlns:a16="http://schemas.microsoft.com/office/drawing/2014/main" id="{00000000-0008-0000-0300-000011000000}"/>
              </a:ext>
            </a:extLst>
          </xdr:cNvPr>
          <xdr:cNvSpPr/>
        </xdr:nvSpPr>
        <xdr:spPr>
          <a:xfrm>
            <a:off x="8410575" y="1590675"/>
            <a:ext cx="1166921" cy="400050"/>
          </a:xfrm>
          <a:prstGeom prst="rect">
            <a:avLst/>
          </a:prstGeom>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Procesos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409575</xdr:colOff>
      <xdr:row>1</xdr:row>
      <xdr:rowOff>266700</xdr:rowOff>
    </xdr:from>
    <xdr:to>
      <xdr:col>7</xdr:col>
      <xdr:colOff>2638425</xdr:colOff>
      <xdr:row>3</xdr:row>
      <xdr:rowOff>169766</xdr:rowOff>
    </xdr:to>
    <xdr:pic>
      <xdr:nvPicPr>
        <xdr:cNvPr id="3"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06700" y="457200"/>
          <a:ext cx="2228850" cy="665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409575</xdr:colOff>
      <xdr:row>5</xdr:row>
      <xdr:rowOff>57150</xdr:rowOff>
    </xdr:from>
    <xdr:to>
      <xdr:col>6</xdr:col>
      <xdr:colOff>1085850</xdr:colOff>
      <xdr:row>5</xdr:row>
      <xdr:rowOff>266700</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6372225" y="157162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2</xdr:col>
      <xdr:colOff>85726</xdr:colOff>
      <xdr:row>1</xdr:row>
      <xdr:rowOff>38101</xdr:rowOff>
    </xdr:from>
    <xdr:to>
      <xdr:col>2</xdr:col>
      <xdr:colOff>1057276</xdr:colOff>
      <xdr:row>3</xdr:row>
      <xdr:rowOff>312215</xdr:rowOff>
    </xdr:to>
    <xdr:pic>
      <xdr:nvPicPr>
        <xdr:cNvPr id="6" name="5 Imagen" descr="D:\Users\aplaneacion3\Documents\Desktop\Boris\Escudo UDFJC.pn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95376" y="228601"/>
          <a:ext cx="971550" cy="103611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8791575" y="157162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8791575" y="1581150"/>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476250</xdr:colOff>
      <xdr:row>5</xdr:row>
      <xdr:rowOff>57150</xdr:rowOff>
    </xdr:from>
    <xdr:to>
      <xdr:col>4</xdr:col>
      <xdr:colOff>1152525</xdr:colOff>
      <xdr:row>5</xdr:row>
      <xdr:rowOff>266700</xdr:rowOff>
    </xdr:to>
    <xdr:sp macro="" textlink="">
      <xdr:nvSpPr>
        <xdr:cNvPr id="4" name="3 Rectángulo redondeado">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104775</xdr:colOff>
      <xdr:row>1</xdr:row>
      <xdr:rowOff>295275</xdr:rowOff>
    </xdr:from>
    <xdr:to>
      <xdr:col>6</xdr:col>
      <xdr:colOff>1933575</xdr:colOff>
      <xdr:row>3</xdr:row>
      <xdr:rowOff>58918</xdr:rowOff>
    </xdr:to>
    <xdr:pic>
      <xdr:nvPicPr>
        <xdr:cNvPr id="3" name="2 Imagen">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476250</xdr:colOff>
      <xdr:row>5</xdr:row>
      <xdr:rowOff>57150</xdr:rowOff>
    </xdr:from>
    <xdr:to>
      <xdr:col>5</xdr:col>
      <xdr:colOff>1152525</xdr:colOff>
      <xdr:row>5</xdr:row>
      <xdr:rowOff>266700</xdr:rowOff>
    </xdr:to>
    <xdr:sp macro="" textlink="">
      <xdr:nvSpPr>
        <xdr:cNvPr id="4" name="3 Rectángulo redondeado">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104775</xdr:colOff>
      <xdr:row>1</xdr:row>
      <xdr:rowOff>295275</xdr:rowOff>
    </xdr:from>
    <xdr:to>
      <xdr:col>6</xdr:col>
      <xdr:colOff>1933575</xdr:colOff>
      <xdr:row>3</xdr:row>
      <xdr:rowOff>58918</xdr:rowOff>
    </xdr:to>
    <xdr:pic>
      <xdr:nvPicPr>
        <xdr:cNvPr id="2" name="1 Image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476250</xdr:colOff>
      <xdr:row>5</xdr:row>
      <xdr:rowOff>57150</xdr:rowOff>
    </xdr:from>
    <xdr:to>
      <xdr:col>5</xdr:col>
      <xdr:colOff>1152525</xdr:colOff>
      <xdr:row>5</xdr:row>
      <xdr:rowOff>266700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6438900" y="1571625"/>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4" name="3 Imagen" descr="D:\Users\aplaneacion3\Documents\Desktop\Boris\Escudo UDFJC.png">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zet/Documents/Documentos%20Trabajo%20UD/Documentos%20SIGUD/MATRIZ%20DE%20RIESGO%20AMBIENTAL%20GI-MG-001-FR-014%20DILIGENCIADA%20MACARE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AN/Downloads/MATRIZ%20DE%20RIESGO%20AMBIENTAL%20GI-MG-001-FR-014%20DILIGENCIADA-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zet/Downloads/MATRIZ%20DE%20RIESGO%20AMBIENTAL%20GI-MG-001-FR-014%20(consolidado%20con%20Camilo)%20DILIGENCIADA-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ESSICA/Downloads/MATRIZ%20DE%20RIESGO%20AMBIENTAL%20GI-MG-001-FR-014%20DILIGENCIA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EBASTIAN/Desktop/MATRIZ%20DE%20RIESGO%20AMBIENTAL%20GI-MG-001-FR-014%20DILIGENCIADA%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EBASTIAN/Downloads/MATRIZ%20DE%20RIESGO%20AMBIENTAL%20GI-MG-001-FR-014%20DILIGENCIADA-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izet/Downloads/MATRIZ%20DE%20RIESGO%20AMBIENTAL%20GI-MG-001-FR-014_VF_S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refreshError="1"/>
      <sheetData sheetId="1" refreshError="1">
        <row r="102">
          <cell r="B102" t="str">
            <v>Muy probable - 5</v>
          </cell>
        </row>
        <row r="103">
          <cell r="B103" t="str">
            <v>Altamente probable - 4</v>
          </cell>
        </row>
        <row r="104">
          <cell r="B104" t="str">
            <v>Probable - 3</v>
          </cell>
        </row>
        <row r="105">
          <cell r="B105" t="str">
            <v>Posible - 2</v>
          </cell>
        </row>
        <row r="106">
          <cell r="B106" t="str">
            <v>Poco probable - 1</v>
          </cell>
        </row>
        <row r="109">
          <cell r="B109" t="str">
            <v>Muy Alta - 4</v>
          </cell>
        </row>
        <row r="110">
          <cell r="B110" t="str">
            <v>Alta - 3</v>
          </cell>
        </row>
        <row r="111">
          <cell r="B111" t="str">
            <v>Muy Poca - 2</v>
          </cell>
        </row>
        <row r="112">
          <cell r="B112" t="str">
            <v>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refreshError="1"/>
      <sheetData sheetId="1" refreshError="1">
        <row r="102">
          <cell r="B102" t="str">
            <v>Muy probable - 5</v>
          </cell>
        </row>
        <row r="103">
          <cell r="B103" t="str">
            <v>Altamente probable - 4</v>
          </cell>
        </row>
        <row r="104">
          <cell r="B104" t="str">
            <v>Probable - 3</v>
          </cell>
        </row>
        <row r="105">
          <cell r="B105" t="str">
            <v>Posible - 2</v>
          </cell>
        </row>
        <row r="106">
          <cell r="B106" t="str">
            <v>Poco probable - 1</v>
          </cell>
        </row>
        <row r="109">
          <cell r="B109" t="str">
            <v>Muy Alta - 4</v>
          </cell>
        </row>
        <row r="110">
          <cell r="B110" t="str">
            <v>Alta - 3</v>
          </cell>
        </row>
        <row r="111">
          <cell r="B111" t="str">
            <v>Poca - 2</v>
          </cell>
        </row>
        <row r="112">
          <cell r="B112" t="str">
            <v>Muy 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refreshError="1"/>
      <sheetData sheetId="1">
        <row r="102">
          <cell r="B102" t="str">
            <v>Muy probable - 5</v>
          </cell>
        </row>
        <row r="103">
          <cell r="B103" t="str">
            <v>Altamente probable - 4</v>
          </cell>
        </row>
        <row r="104">
          <cell r="B104" t="str">
            <v>Probable - 3</v>
          </cell>
        </row>
        <row r="105">
          <cell r="B105" t="str">
            <v>Posible - 2</v>
          </cell>
        </row>
        <row r="106">
          <cell r="B106" t="str">
            <v>Poco probable - 1</v>
          </cell>
        </row>
        <row r="109">
          <cell r="B109" t="str">
            <v>Muy Alta - 4</v>
          </cell>
        </row>
        <row r="110">
          <cell r="B110" t="str">
            <v>Alta - 3</v>
          </cell>
        </row>
        <row r="111">
          <cell r="B111" t="str">
            <v>Poca - 2</v>
          </cell>
        </row>
        <row r="112">
          <cell r="B112" t="str">
            <v>Muy 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refreshError="1"/>
      <sheetData sheetId="1" refreshError="1">
        <row r="102">
          <cell r="B102" t="str">
            <v>Muy probable - 5</v>
          </cell>
        </row>
        <row r="103">
          <cell r="B103" t="str">
            <v>Altamente probable - 4</v>
          </cell>
        </row>
        <row r="104">
          <cell r="B104" t="str">
            <v>Probable - 3</v>
          </cell>
        </row>
        <row r="105">
          <cell r="B105" t="str">
            <v>Posible - 2</v>
          </cell>
        </row>
        <row r="106">
          <cell r="B106" t="str">
            <v>Poco probable - 1</v>
          </cell>
        </row>
        <row r="109">
          <cell r="B109" t="str">
            <v>Muy Alta - 4</v>
          </cell>
        </row>
        <row r="110">
          <cell r="B110" t="str">
            <v>Alta - 3</v>
          </cell>
        </row>
        <row r="111">
          <cell r="B111" t="str">
            <v>Muy Poca - 2</v>
          </cell>
        </row>
        <row r="112">
          <cell r="B112" t="str">
            <v>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refreshError="1"/>
      <sheetData sheetId="1" refreshError="1">
        <row r="102">
          <cell r="B102" t="str">
            <v>Muy probable - 5</v>
          </cell>
        </row>
        <row r="103">
          <cell r="B103" t="str">
            <v>Altamente probable - 4</v>
          </cell>
        </row>
        <row r="104">
          <cell r="B104" t="str">
            <v>Probable - 3</v>
          </cell>
        </row>
        <row r="105">
          <cell r="B105" t="str">
            <v>Posible - 2</v>
          </cell>
        </row>
        <row r="106">
          <cell r="B106" t="str">
            <v>Poco probable - 1</v>
          </cell>
        </row>
        <row r="109">
          <cell r="B109" t="str">
            <v>Muy Alta - 4</v>
          </cell>
        </row>
        <row r="110">
          <cell r="B110" t="str">
            <v>Alta - 3</v>
          </cell>
        </row>
        <row r="111">
          <cell r="B111" t="str">
            <v>Poca - 2</v>
          </cell>
        </row>
        <row r="112">
          <cell r="B112" t="str">
            <v>Muy 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refreshError="1"/>
      <sheetData sheetId="1" refreshError="1">
        <row r="102">
          <cell r="B102" t="str">
            <v>Muy probable - 5</v>
          </cell>
        </row>
        <row r="103">
          <cell r="B103" t="str">
            <v>Altamente probable - 4</v>
          </cell>
        </row>
        <row r="104">
          <cell r="B104" t="str">
            <v>Probable - 3</v>
          </cell>
        </row>
        <row r="105">
          <cell r="B105" t="str">
            <v>Posible - 2</v>
          </cell>
        </row>
        <row r="106">
          <cell r="B106" t="str">
            <v>Poco probable - 1</v>
          </cell>
        </row>
        <row r="109">
          <cell r="B109" t="str">
            <v>Muy Alta - 4</v>
          </cell>
        </row>
        <row r="110">
          <cell r="B110" t="str">
            <v>Alta - 3</v>
          </cell>
        </row>
        <row r="111">
          <cell r="B111" t="str">
            <v>Muy Poca - 2</v>
          </cell>
        </row>
        <row r="112">
          <cell r="B112" t="str">
            <v>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sheetName val="Eje de Corrupción"/>
      <sheetName val="SGC"/>
      <sheetName val="Datos SGC"/>
      <sheetName val="SGA"/>
      <sheetName val="Datos SGA"/>
      <sheetName val="SGSST"/>
      <sheetName val="SGSI"/>
      <sheetName val="Clasificación del Riesgo"/>
      <sheetName val="Calificación del Control"/>
      <sheetName val="Zona de Riesgo"/>
      <sheetName val="Hoja2"/>
    </sheetNames>
    <sheetDataSet>
      <sheetData sheetId="0" refreshError="1"/>
      <sheetData sheetId="1" refreshError="1">
        <row r="102">
          <cell r="B102" t="str">
            <v>Muy probable - 5</v>
          </cell>
        </row>
        <row r="103">
          <cell r="B103" t="str">
            <v>Altamente probable - 4</v>
          </cell>
        </row>
        <row r="104">
          <cell r="B104" t="str">
            <v>Probable - 3</v>
          </cell>
        </row>
        <row r="105">
          <cell r="B105" t="str">
            <v>Posible - 2</v>
          </cell>
        </row>
        <row r="106">
          <cell r="B106" t="str">
            <v>Poco probable - 1</v>
          </cell>
        </row>
        <row r="109">
          <cell r="B109" t="str">
            <v>Muy Alta - 4</v>
          </cell>
        </row>
        <row r="110">
          <cell r="B110" t="str">
            <v>Alta - 3</v>
          </cell>
        </row>
        <row r="111">
          <cell r="B111" t="str">
            <v>Muy Poca - 2</v>
          </cell>
        </row>
        <row r="112">
          <cell r="B112" t="str">
            <v>Poca - 1</v>
          </cell>
        </row>
        <row r="115">
          <cell r="B115" t="str">
            <v>Muy peligrosa - 4</v>
          </cell>
        </row>
        <row r="116">
          <cell r="B116" t="str">
            <v>Peligrosa - 3</v>
          </cell>
        </row>
        <row r="117">
          <cell r="B117" t="str">
            <v>Poco peligrosa - 2</v>
          </cell>
        </row>
        <row r="118">
          <cell r="B118" t="str">
            <v>No peligrosa - 1</v>
          </cell>
        </row>
        <row r="121">
          <cell r="B121" t="str">
            <v>Muy extenso - 4</v>
          </cell>
        </row>
        <row r="122">
          <cell r="B122" t="str">
            <v>Extenso - 3</v>
          </cell>
        </row>
        <row r="123">
          <cell r="B123" t="str">
            <v>Poco extenso (Emplazamiento) - 2</v>
          </cell>
        </row>
        <row r="124">
          <cell r="B124" t="str">
            <v>Puntual (Área afectada) - 1</v>
          </cell>
        </row>
        <row r="127">
          <cell r="B127" t="str">
            <v>Muy alto - 4</v>
          </cell>
        </row>
        <row r="128">
          <cell r="B128" t="str">
            <v>Alto - 3</v>
          </cell>
        </row>
        <row r="129">
          <cell r="B129" t="str">
            <v>Bajo - 2</v>
          </cell>
        </row>
        <row r="130">
          <cell r="B130" t="str">
            <v>Muy bajo - 1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15"/>
  <sheetViews>
    <sheetView workbookViewId="0"/>
  </sheetViews>
  <sheetFormatPr baseColWidth="10" defaultColWidth="11.5" defaultRowHeight="15"/>
  <cols>
    <col min="1" max="1" width="3.6640625" style="31" customWidth="1"/>
    <col min="2" max="2" width="17.1640625" style="31" customWidth="1"/>
    <col min="3" max="3" width="68.5" style="31" customWidth="1"/>
    <col min="4" max="4" width="23.83203125" style="31" bestFit="1" customWidth="1"/>
    <col min="5" max="5" width="30.5" style="31" customWidth="1"/>
    <col min="6" max="16384" width="11.5" style="31"/>
  </cols>
  <sheetData>
    <row r="1" spans="1:5" ht="15" customHeight="1">
      <c r="A1" s="31" t="s">
        <v>550</v>
      </c>
    </row>
    <row r="2" spans="1:5" ht="30" customHeight="1">
      <c r="B2" s="228"/>
      <c r="C2" s="79" t="s">
        <v>479</v>
      </c>
      <c r="D2" s="3" t="s">
        <v>480</v>
      </c>
      <c r="E2" s="229"/>
    </row>
    <row r="3" spans="1:5" ht="30" customHeight="1">
      <c r="B3" s="228"/>
      <c r="C3" s="41" t="s">
        <v>0</v>
      </c>
      <c r="D3" s="3" t="s">
        <v>548</v>
      </c>
      <c r="E3" s="230"/>
    </row>
    <row r="4" spans="1:5" ht="30" customHeight="1">
      <c r="B4" s="228"/>
      <c r="C4" s="41" t="s">
        <v>1</v>
      </c>
      <c r="D4" s="4" t="s">
        <v>549</v>
      </c>
      <c r="E4" s="231"/>
    </row>
    <row r="6" spans="1:5">
      <c r="C6" s="232" t="s">
        <v>138</v>
      </c>
      <c r="D6" s="233"/>
    </row>
    <row r="7" spans="1:5">
      <c r="C7" s="234"/>
      <c r="D7" s="235"/>
    </row>
    <row r="9" spans="1:5">
      <c r="C9" s="31" t="s">
        <v>2</v>
      </c>
    </row>
    <row r="11" spans="1:5" ht="45" customHeight="1">
      <c r="C11" s="24" t="s">
        <v>3</v>
      </c>
      <c r="D11" s="24"/>
    </row>
    <row r="12" spans="1:5" ht="45" customHeight="1">
      <c r="C12" s="24" t="s">
        <v>4</v>
      </c>
      <c r="D12" s="24"/>
    </row>
    <row r="13" spans="1:5" ht="45" customHeight="1">
      <c r="C13" s="24" t="s">
        <v>5</v>
      </c>
      <c r="D13" s="24"/>
    </row>
    <row r="14" spans="1:5" ht="45" customHeight="1">
      <c r="C14" s="24" t="s">
        <v>6</v>
      </c>
      <c r="D14" s="24"/>
    </row>
    <row r="15" spans="1:5" ht="45" customHeight="1">
      <c r="C15" s="31" t="s">
        <v>64</v>
      </c>
      <c r="D15" s="24"/>
    </row>
  </sheetData>
  <sheetProtection selectLockedCells="1"/>
  <mergeCells count="4">
    <mergeCell ref="B2:B4"/>
    <mergeCell ref="E2:E4"/>
    <mergeCell ref="C6:D6"/>
    <mergeCell ref="C7:D7"/>
  </mergeCells>
  <pageMargins left="0.7" right="0.7" top="0.75" bottom="0.75" header="0.3" footer="0.3"/>
  <pageSetup paperSize="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Datos!$B$3:$B$25</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B1:F14"/>
  <sheetViews>
    <sheetView workbookViewId="0"/>
  </sheetViews>
  <sheetFormatPr baseColWidth="10" defaultColWidth="11.5" defaultRowHeight="15"/>
  <cols>
    <col min="1" max="1" width="3.6640625" style="31" customWidth="1"/>
    <col min="2" max="3" width="17.1640625" style="31" customWidth="1"/>
    <col min="4" max="4" width="51.5" style="31" customWidth="1"/>
    <col min="5" max="5" width="23.83203125" style="31" bestFit="1" customWidth="1"/>
    <col min="6" max="6" width="30.5" style="31" customWidth="1"/>
    <col min="7" max="16384" width="11.5" style="31"/>
  </cols>
  <sheetData>
    <row r="1" spans="2:6" ht="15" customHeight="1"/>
    <row r="2" spans="2:6" ht="30" customHeight="1">
      <c r="B2" s="228"/>
      <c r="C2" s="384" t="s">
        <v>479</v>
      </c>
      <c r="D2" s="385"/>
      <c r="E2" s="3" t="s">
        <v>480</v>
      </c>
      <c r="F2" s="229"/>
    </row>
    <row r="3" spans="2:6" ht="30" customHeight="1">
      <c r="B3" s="228"/>
      <c r="C3" s="386" t="s">
        <v>0</v>
      </c>
      <c r="D3" s="387"/>
      <c r="E3" s="3" t="s">
        <v>548</v>
      </c>
      <c r="F3" s="230"/>
    </row>
    <row r="4" spans="2:6" ht="30" customHeight="1">
      <c r="B4" s="228"/>
      <c r="C4" s="386" t="s">
        <v>1</v>
      </c>
      <c r="D4" s="387"/>
      <c r="E4" s="4" t="s">
        <v>549</v>
      </c>
      <c r="F4" s="231"/>
    </row>
    <row r="6" spans="2:6" ht="45" customHeight="1"/>
    <row r="7" spans="2:6">
      <c r="B7" s="342" t="s">
        <v>7</v>
      </c>
      <c r="C7" s="342"/>
      <c r="D7" s="461" t="s">
        <v>8</v>
      </c>
      <c r="E7" s="461"/>
      <c r="F7" s="461"/>
    </row>
    <row r="8" spans="2:6" ht="52.5" customHeight="1">
      <c r="B8" s="459" t="s">
        <v>22</v>
      </c>
      <c r="C8" s="459"/>
      <c r="D8" s="460" t="s">
        <v>9</v>
      </c>
      <c r="E8" s="460"/>
      <c r="F8" s="460"/>
    </row>
    <row r="9" spans="2:6" ht="52.5" customHeight="1">
      <c r="B9" s="459" t="s">
        <v>10</v>
      </c>
      <c r="C9" s="459"/>
      <c r="D9" s="460" t="s">
        <v>11</v>
      </c>
      <c r="E9" s="460"/>
      <c r="F9" s="460"/>
    </row>
    <row r="10" spans="2:6" ht="52.5" customHeight="1">
      <c r="B10" s="459" t="s">
        <v>12</v>
      </c>
      <c r="C10" s="459"/>
      <c r="D10" s="460" t="s">
        <v>13</v>
      </c>
      <c r="E10" s="460"/>
      <c r="F10" s="460"/>
    </row>
    <row r="11" spans="2:6" ht="52.5" customHeight="1">
      <c r="B11" s="459" t="s">
        <v>14</v>
      </c>
      <c r="C11" s="459"/>
      <c r="D11" s="460" t="s">
        <v>15</v>
      </c>
      <c r="E11" s="460"/>
      <c r="F11" s="460"/>
    </row>
    <row r="12" spans="2:6" ht="52.5" customHeight="1">
      <c r="B12" s="459" t="s">
        <v>16</v>
      </c>
      <c r="C12" s="459"/>
      <c r="D12" s="460" t="s">
        <v>17</v>
      </c>
      <c r="E12" s="460"/>
      <c r="F12" s="460"/>
    </row>
    <row r="13" spans="2:6" ht="52.5" customHeight="1">
      <c r="B13" s="462" t="s">
        <v>18</v>
      </c>
      <c r="C13" s="463"/>
      <c r="D13" s="460" t="s">
        <v>19</v>
      </c>
      <c r="E13" s="460"/>
      <c r="F13" s="460"/>
    </row>
    <row r="14" spans="2:6" ht="52.5" customHeight="1">
      <c r="B14" s="459" t="s">
        <v>20</v>
      </c>
      <c r="C14" s="459"/>
      <c r="D14" s="460" t="s">
        <v>21</v>
      </c>
      <c r="E14" s="460"/>
      <c r="F14" s="460"/>
    </row>
  </sheetData>
  <sheetProtection password="8C68" sheet="1" objects="1" scenarios="1" selectLockedCells="1"/>
  <mergeCells count="21">
    <mergeCell ref="D11:F11"/>
    <mergeCell ref="D12:F12"/>
    <mergeCell ref="D13:F13"/>
    <mergeCell ref="D14:F14"/>
    <mergeCell ref="B13:C13"/>
    <mergeCell ref="B14:C14"/>
    <mergeCell ref="B11:C11"/>
    <mergeCell ref="B12:C12"/>
    <mergeCell ref="B10:C10"/>
    <mergeCell ref="C2:D2"/>
    <mergeCell ref="C3:D3"/>
    <mergeCell ref="C4:D4"/>
    <mergeCell ref="D8:F8"/>
    <mergeCell ref="B7:C7"/>
    <mergeCell ref="D7:F7"/>
    <mergeCell ref="D9:F9"/>
    <mergeCell ref="B8:C8"/>
    <mergeCell ref="B9:C9"/>
    <mergeCell ref="D10:F10"/>
    <mergeCell ref="B2:B4"/>
    <mergeCell ref="F2:F4"/>
  </mergeCells>
  <pageMargins left="0.7" right="0.7" top="0.75" bottom="0.75" header="0.3" footer="0.3"/>
  <pageSetup paperSize="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B1:I20"/>
  <sheetViews>
    <sheetView topLeftCell="A4" workbookViewId="0"/>
  </sheetViews>
  <sheetFormatPr baseColWidth="10" defaultColWidth="11.5" defaultRowHeight="15"/>
  <cols>
    <col min="1" max="1" width="3.6640625" style="31" customWidth="1"/>
    <col min="2" max="3" width="17.1640625" style="31" customWidth="1"/>
    <col min="4" max="6" width="25.6640625" style="31" customWidth="1"/>
    <col min="7" max="8" width="30.5" style="31" customWidth="1"/>
    <col min="9" max="9" width="24.33203125" style="31" customWidth="1"/>
    <col min="10" max="16384" width="11.5" style="31"/>
  </cols>
  <sheetData>
    <row r="1" spans="2:9" ht="15" customHeight="1"/>
    <row r="2" spans="2:9" ht="30" customHeight="1">
      <c r="B2" s="228"/>
      <c r="C2" s="384" t="s">
        <v>479</v>
      </c>
      <c r="D2" s="468"/>
      <c r="E2" s="385"/>
      <c r="F2" s="3" t="s">
        <v>480</v>
      </c>
      <c r="G2" s="229"/>
    </row>
    <row r="3" spans="2:9" ht="30" customHeight="1">
      <c r="B3" s="228"/>
      <c r="C3" s="386" t="s">
        <v>0</v>
      </c>
      <c r="D3" s="469"/>
      <c r="E3" s="387"/>
      <c r="F3" s="3" t="s">
        <v>548</v>
      </c>
      <c r="G3" s="230"/>
    </row>
    <row r="4" spans="2:9" ht="30" customHeight="1">
      <c r="B4" s="228"/>
      <c r="C4" s="386" t="s">
        <v>1</v>
      </c>
      <c r="D4" s="469"/>
      <c r="E4" s="387"/>
      <c r="F4" s="4" t="s">
        <v>549</v>
      </c>
      <c r="G4" s="231"/>
    </row>
    <row r="6" spans="2:9" ht="45" customHeight="1"/>
    <row r="7" spans="2:9" ht="22.5" customHeight="1">
      <c r="B7" s="342" t="s">
        <v>437</v>
      </c>
      <c r="C7" s="342"/>
      <c r="D7" s="342"/>
      <c r="E7" s="342"/>
      <c r="F7" s="342"/>
      <c r="G7" s="342"/>
      <c r="H7" s="342"/>
    </row>
    <row r="8" spans="2:9" ht="32">
      <c r="B8" s="71" t="s">
        <v>438</v>
      </c>
      <c r="C8" s="342" t="s">
        <v>439</v>
      </c>
      <c r="D8" s="342"/>
      <c r="E8" s="342" t="s">
        <v>440</v>
      </c>
      <c r="F8" s="342"/>
      <c r="G8" s="72" t="s">
        <v>441</v>
      </c>
      <c r="H8" s="72" t="s">
        <v>442</v>
      </c>
    </row>
    <row r="9" spans="2:9" ht="60" customHeight="1">
      <c r="B9" s="73" t="s">
        <v>443</v>
      </c>
      <c r="C9" s="465" t="s">
        <v>447</v>
      </c>
      <c r="D9" s="465"/>
      <c r="E9" s="465" t="s">
        <v>448</v>
      </c>
      <c r="F9" s="465"/>
      <c r="G9" s="16">
        <v>2</v>
      </c>
      <c r="H9" s="16">
        <v>2</v>
      </c>
    </row>
    <row r="10" spans="2:9" ht="60" customHeight="1">
      <c r="B10" s="74" t="s">
        <v>444</v>
      </c>
      <c r="C10" s="465" t="s">
        <v>453</v>
      </c>
      <c r="D10" s="465"/>
      <c r="E10" s="465" t="s">
        <v>454</v>
      </c>
      <c r="F10" s="465"/>
      <c r="G10" s="16">
        <v>1</v>
      </c>
      <c r="H10" s="16">
        <v>1</v>
      </c>
    </row>
    <row r="11" spans="2:9" ht="60" customHeight="1">
      <c r="B11" s="74" t="s">
        <v>445</v>
      </c>
      <c r="C11" s="466" t="s">
        <v>452</v>
      </c>
      <c r="D11" s="466"/>
      <c r="E11" s="466" t="s">
        <v>449</v>
      </c>
      <c r="F11" s="466"/>
      <c r="G11" s="16">
        <v>0</v>
      </c>
      <c r="H11" s="16">
        <v>0</v>
      </c>
    </row>
    <row r="12" spans="2:9" ht="60" customHeight="1">
      <c r="B12" s="74" t="s">
        <v>446</v>
      </c>
      <c r="C12" s="466" t="s">
        <v>451</v>
      </c>
      <c r="D12" s="466"/>
      <c r="E12" s="466" t="s">
        <v>450</v>
      </c>
      <c r="F12" s="466"/>
      <c r="G12" s="16">
        <v>0</v>
      </c>
      <c r="H12" s="16">
        <v>0</v>
      </c>
    </row>
    <row r="13" spans="2:9" ht="37.5" customHeight="1">
      <c r="B13" s="467" t="s">
        <v>455</v>
      </c>
      <c r="C13" s="467"/>
      <c r="D13" s="467"/>
      <c r="E13" s="467"/>
      <c r="F13" s="467"/>
      <c r="G13" s="467"/>
      <c r="H13" s="467"/>
    </row>
    <row r="15" spans="2:9" ht="22.5" customHeight="1">
      <c r="B15" s="342" t="s">
        <v>462</v>
      </c>
      <c r="C15" s="342"/>
      <c r="D15" s="342"/>
      <c r="E15" s="342"/>
      <c r="F15" s="342"/>
      <c r="G15" s="342"/>
      <c r="H15" s="342"/>
      <c r="I15" s="342"/>
    </row>
    <row r="16" spans="2:9" ht="22.5" customHeight="1">
      <c r="B16" s="342" t="s">
        <v>456</v>
      </c>
      <c r="C16" s="342"/>
      <c r="D16" s="71" t="s">
        <v>457</v>
      </c>
      <c r="E16" s="71" t="s">
        <v>458</v>
      </c>
      <c r="F16" s="71" t="s">
        <v>459</v>
      </c>
      <c r="G16" s="71" t="s">
        <v>94</v>
      </c>
      <c r="H16" s="71" t="s">
        <v>460</v>
      </c>
      <c r="I16" s="71" t="s">
        <v>461</v>
      </c>
    </row>
    <row r="17" spans="2:9" ht="30" customHeight="1">
      <c r="B17" s="464" t="s">
        <v>463</v>
      </c>
      <c r="C17" s="464"/>
      <c r="D17" s="75">
        <v>0</v>
      </c>
      <c r="E17" s="76">
        <v>5</v>
      </c>
      <c r="F17" s="76">
        <v>10</v>
      </c>
      <c r="G17" s="76">
        <v>15</v>
      </c>
      <c r="H17" s="76">
        <v>20</v>
      </c>
      <c r="I17" s="76">
        <v>25</v>
      </c>
    </row>
    <row r="18" spans="2:9" ht="30" customHeight="1">
      <c r="B18" s="464" t="s">
        <v>464</v>
      </c>
      <c r="C18" s="464"/>
      <c r="D18" s="75">
        <v>0</v>
      </c>
      <c r="E18" s="76">
        <v>5</v>
      </c>
      <c r="F18" s="76">
        <v>10</v>
      </c>
      <c r="G18" s="76">
        <v>15</v>
      </c>
      <c r="H18" s="76">
        <v>20</v>
      </c>
      <c r="I18" s="76">
        <v>25</v>
      </c>
    </row>
    <row r="19" spans="2:9" ht="30" customHeight="1">
      <c r="B19" s="464" t="s">
        <v>465</v>
      </c>
      <c r="C19" s="464"/>
      <c r="D19" s="75">
        <v>0</v>
      </c>
      <c r="E19" s="76">
        <v>5</v>
      </c>
      <c r="F19" s="76">
        <v>10</v>
      </c>
      <c r="G19" s="76">
        <v>15</v>
      </c>
      <c r="H19" s="76">
        <v>20</v>
      </c>
      <c r="I19" s="76">
        <v>25</v>
      </c>
    </row>
    <row r="20" spans="2:9" ht="30" customHeight="1">
      <c r="B20" s="464" t="s">
        <v>466</v>
      </c>
      <c r="C20" s="464"/>
      <c r="D20" s="75">
        <v>0</v>
      </c>
      <c r="E20" s="76">
        <v>5</v>
      </c>
      <c r="F20" s="76">
        <v>10</v>
      </c>
      <c r="G20" s="76">
        <v>15</v>
      </c>
      <c r="H20" s="76">
        <v>20</v>
      </c>
      <c r="I20" s="76">
        <v>25</v>
      </c>
    </row>
  </sheetData>
  <sheetProtection password="8C68" sheet="1" objects="1" scenarios="1" selectLockedCells="1"/>
  <mergeCells count="23">
    <mergeCell ref="B7:H7"/>
    <mergeCell ref="E8:F8"/>
    <mergeCell ref="E9:F9"/>
    <mergeCell ref="E10:F10"/>
    <mergeCell ref="E11:F11"/>
    <mergeCell ref="C11:D11"/>
    <mergeCell ref="C8:D8"/>
    <mergeCell ref="B2:B4"/>
    <mergeCell ref="G2:G4"/>
    <mergeCell ref="C2:E2"/>
    <mergeCell ref="C3:E3"/>
    <mergeCell ref="C4:E4"/>
    <mergeCell ref="B19:C19"/>
    <mergeCell ref="B20:C20"/>
    <mergeCell ref="C9:D9"/>
    <mergeCell ref="C10:D10"/>
    <mergeCell ref="B16:C16"/>
    <mergeCell ref="B17:C17"/>
    <mergeCell ref="B18:C18"/>
    <mergeCell ref="B15:I15"/>
    <mergeCell ref="C12:D12"/>
    <mergeCell ref="B13:H13"/>
    <mergeCell ref="E12:F12"/>
  </mergeCells>
  <pageMargins left="0.7" right="0.7" top="0.75" bottom="0.75" header="0.3" footer="0.3"/>
  <pageSetup paperSize="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dimension ref="B1:G19"/>
  <sheetViews>
    <sheetView topLeftCell="A5" zoomScale="81" zoomScaleNormal="81" workbookViewId="0"/>
  </sheetViews>
  <sheetFormatPr baseColWidth="10" defaultColWidth="11.5" defaultRowHeight="15"/>
  <cols>
    <col min="1" max="1" width="3.6640625" style="31" customWidth="1"/>
    <col min="2" max="3" width="17.1640625" style="31" customWidth="1"/>
    <col min="4" max="6" width="25.6640625" style="31" customWidth="1"/>
    <col min="7" max="8" width="30.5" style="31" customWidth="1"/>
    <col min="9" max="9" width="24.33203125" style="31" customWidth="1"/>
    <col min="10" max="16384" width="11.5" style="31"/>
  </cols>
  <sheetData>
    <row r="1" spans="2:7" ht="15" customHeight="1"/>
    <row r="2" spans="2:7" ht="30" customHeight="1">
      <c r="B2" s="228"/>
      <c r="C2" s="384" t="s">
        <v>479</v>
      </c>
      <c r="D2" s="468"/>
      <c r="E2" s="385"/>
      <c r="F2" s="3" t="s">
        <v>480</v>
      </c>
      <c r="G2" s="229"/>
    </row>
    <row r="3" spans="2:7" ht="30" customHeight="1">
      <c r="B3" s="228"/>
      <c r="C3" s="386" t="s">
        <v>0</v>
      </c>
      <c r="D3" s="469"/>
      <c r="E3" s="387"/>
      <c r="F3" s="3" t="s">
        <v>548</v>
      </c>
      <c r="G3" s="230"/>
    </row>
    <row r="4" spans="2:7" ht="30" customHeight="1">
      <c r="B4" s="228"/>
      <c r="C4" s="386" t="s">
        <v>1</v>
      </c>
      <c r="D4" s="469"/>
      <c r="E4" s="387"/>
      <c r="F4" s="4" t="s">
        <v>549</v>
      </c>
      <c r="G4" s="231"/>
    </row>
    <row r="6" spans="2:7" ht="45" customHeight="1"/>
    <row r="7" spans="2:7">
      <c r="B7" s="479" t="s">
        <v>462</v>
      </c>
      <c r="C7" s="479"/>
      <c r="D7" s="479"/>
      <c r="E7" s="479"/>
      <c r="F7" s="479"/>
      <c r="G7" s="479"/>
    </row>
    <row r="8" spans="2:7">
      <c r="B8" s="479" t="s">
        <v>146</v>
      </c>
      <c r="C8" s="479"/>
      <c r="D8" s="479" t="s">
        <v>23</v>
      </c>
      <c r="E8" s="479"/>
      <c r="F8" s="479"/>
      <c r="G8" s="479"/>
    </row>
    <row r="9" spans="2:7" ht="134.25" customHeight="1">
      <c r="B9" s="480" t="s">
        <v>509</v>
      </c>
      <c r="C9" s="480"/>
      <c r="D9" s="475" t="s">
        <v>510</v>
      </c>
      <c r="E9" s="475"/>
      <c r="F9" s="475"/>
      <c r="G9" s="475"/>
    </row>
    <row r="10" spans="2:7" ht="195" customHeight="1">
      <c r="B10" s="481" t="s">
        <v>511</v>
      </c>
      <c r="C10" s="481"/>
      <c r="D10" s="475" t="s">
        <v>545</v>
      </c>
      <c r="E10" s="475"/>
      <c r="F10" s="475"/>
      <c r="G10" s="475"/>
    </row>
    <row r="11" spans="2:7" ht="210" customHeight="1">
      <c r="B11" s="470" t="s">
        <v>512</v>
      </c>
      <c r="C11" s="470"/>
      <c r="D11" s="475" t="s">
        <v>546</v>
      </c>
      <c r="E11" s="475"/>
      <c r="F11" s="475"/>
      <c r="G11" s="475"/>
    </row>
    <row r="12" spans="2:7" ht="210" customHeight="1">
      <c r="B12" s="471" t="s">
        <v>513</v>
      </c>
      <c r="C12" s="471"/>
      <c r="D12" s="475" t="s">
        <v>547</v>
      </c>
      <c r="E12" s="475"/>
      <c r="F12" s="475"/>
      <c r="G12" s="475"/>
    </row>
    <row r="14" spans="2:7">
      <c r="D14" s="476" t="s">
        <v>437</v>
      </c>
      <c r="E14" s="477"/>
      <c r="F14" s="478"/>
    </row>
    <row r="15" spans="2:7" ht="32">
      <c r="D15" s="77" t="s">
        <v>438</v>
      </c>
      <c r="E15" s="78" t="s">
        <v>441</v>
      </c>
      <c r="F15" s="78" t="s">
        <v>442</v>
      </c>
    </row>
    <row r="16" spans="2:7">
      <c r="D16" s="73" t="s">
        <v>507</v>
      </c>
      <c r="E16" s="16">
        <v>2</v>
      </c>
      <c r="F16" s="16">
        <v>2</v>
      </c>
    </row>
    <row r="17" spans="4:6">
      <c r="D17" s="74" t="s">
        <v>506</v>
      </c>
      <c r="E17" s="16">
        <v>1</v>
      </c>
      <c r="F17" s="16">
        <v>1</v>
      </c>
    </row>
    <row r="18" spans="4:6">
      <c r="D18" s="74" t="s">
        <v>505</v>
      </c>
      <c r="E18" s="16">
        <v>0</v>
      </c>
      <c r="F18" s="16">
        <v>0</v>
      </c>
    </row>
    <row r="19" spans="4:6" ht="74.25" customHeight="1">
      <c r="D19" s="472" t="s">
        <v>508</v>
      </c>
      <c r="E19" s="473"/>
      <c r="F19" s="474"/>
    </row>
  </sheetData>
  <sheetProtection password="8C68" sheet="1" objects="1" scenarios="1" selectLockedCells="1"/>
  <mergeCells count="18">
    <mergeCell ref="B7:G7"/>
    <mergeCell ref="D8:G8"/>
    <mergeCell ref="D9:G9"/>
    <mergeCell ref="D10:G10"/>
    <mergeCell ref="B8:C8"/>
    <mergeCell ref="B9:C9"/>
    <mergeCell ref="B10:C10"/>
    <mergeCell ref="B2:B4"/>
    <mergeCell ref="C2:E2"/>
    <mergeCell ref="G2:G4"/>
    <mergeCell ref="C3:E3"/>
    <mergeCell ref="C4:E4"/>
    <mergeCell ref="B11:C11"/>
    <mergeCell ref="B12:C12"/>
    <mergeCell ref="D19:F19"/>
    <mergeCell ref="D11:G11"/>
    <mergeCell ref="D12:G12"/>
    <mergeCell ref="D14:F14"/>
  </mergeCells>
  <pageMargins left="0.7" right="0.7" top="0.75" bottom="0.75" header="0.3" footer="0.3"/>
  <pageSetup paperSize="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6"/>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O236"/>
  <sheetViews>
    <sheetView topLeftCell="A10" zoomScale="70" zoomScaleNormal="70" workbookViewId="0">
      <selection activeCell="E19" sqref="E19"/>
    </sheetView>
  </sheetViews>
  <sheetFormatPr baseColWidth="10" defaultColWidth="11.5" defaultRowHeight="15"/>
  <cols>
    <col min="1" max="1" width="28.5" style="15" customWidth="1"/>
    <col min="2" max="2" width="70.5" style="31" bestFit="1" customWidth="1"/>
    <col min="3" max="3" width="34" style="18" customWidth="1"/>
    <col min="4" max="4" width="18.5" style="18" customWidth="1"/>
    <col min="5" max="5" width="65.83203125" style="18" customWidth="1"/>
    <col min="6" max="8" width="21.83203125" style="18" bestFit="1" customWidth="1"/>
    <col min="9" max="12" width="17.1640625" style="18" customWidth="1"/>
    <col min="13" max="13" width="17.1640625" style="18" bestFit="1" customWidth="1"/>
    <col min="14" max="14" width="11.5" style="18"/>
    <col min="15" max="15" width="58.83203125" style="18" bestFit="1" customWidth="1"/>
    <col min="16" max="16384" width="11.5" style="18"/>
  </cols>
  <sheetData>
    <row r="2" spans="1:5" ht="16">
      <c r="A2" s="15" t="s">
        <v>137</v>
      </c>
      <c r="B2" s="80" t="s">
        <v>138</v>
      </c>
      <c r="C2" s="17" t="s">
        <v>286</v>
      </c>
      <c r="D2" s="17"/>
      <c r="E2" s="80" t="s">
        <v>68</v>
      </c>
    </row>
    <row r="3" spans="1:5" s="22" customFormat="1">
      <c r="A3" s="19"/>
      <c r="B3" s="20" t="s">
        <v>169</v>
      </c>
      <c r="C3" s="21" t="s">
        <v>170</v>
      </c>
      <c r="D3" s="21"/>
      <c r="E3" s="20" t="s">
        <v>65</v>
      </c>
    </row>
    <row r="4" spans="1:5">
      <c r="B4" s="20" t="s">
        <v>30</v>
      </c>
      <c r="C4" s="23" t="s">
        <v>25</v>
      </c>
      <c r="D4" s="81"/>
      <c r="E4" s="23" t="s">
        <v>303</v>
      </c>
    </row>
    <row r="5" spans="1:5">
      <c r="B5" s="20" t="s">
        <v>31</v>
      </c>
      <c r="C5" s="23" t="s">
        <v>26</v>
      </c>
      <c r="D5" s="81"/>
      <c r="E5" s="23" t="s">
        <v>304</v>
      </c>
    </row>
    <row r="6" spans="1:5">
      <c r="B6" s="20" t="s">
        <v>32</v>
      </c>
      <c r="C6" s="23" t="s">
        <v>27</v>
      </c>
      <c r="D6" s="23"/>
      <c r="E6" s="23" t="s">
        <v>61</v>
      </c>
    </row>
    <row r="7" spans="1:5">
      <c r="B7" s="20" t="s">
        <v>33</v>
      </c>
      <c r="C7" s="23" t="s">
        <v>29</v>
      </c>
      <c r="D7" s="23"/>
      <c r="E7" s="23" t="s">
        <v>62</v>
      </c>
    </row>
    <row r="8" spans="1:5">
      <c r="B8" s="20" t="s">
        <v>34</v>
      </c>
      <c r="C8" s="23" t="s">
        <v>28</v>
      </c>
      <c r="D8" s="23"/>
      <c r="E8" s="23" t="s">
        <v>305</v>
      </c>
    </row>
    <row r="9" spans="1:5">
      <c r="B9" s="20" t="s">
        <v>35</v>
      </c>
      <c r="C9" s="23" t="s">
        <v>52</v>
      </c>
      <c r="D9" s="23"/>
      <c r="E9" s="23" t="s">
        <v>306</v>
      </c>
    </row>
    <row r="10" spans="1:5">
      <c r="B10" s="20" t="s">
        <v>36</v>
      </c>
      <c r="C10" s="23" t="s">
        <v>53</v>
      </c>
      <c r="D10" s="23"/>
      <c r="E10" s="23" t="s">
        <v>307</v>
      </c>
    </row>
    <row r="11" spans="1:5">
      <c r="B11" s="20" t="s">
        <v>37</v>
      </c>
      <c r="C11" s="23" t="s">
        <v>54</v>
      </c>
      <c r="D11" s="23"/>
      <c r="E11" s="23" t="s">
        <v>308</v>
      </c>
    </row>
    <row r="12" spans="1:5">
      <c r="B12" s="20" t="s">
        <v>38</v>
      </c>
      <c r="C12" s="23" t="s">
        <v>55</v>
      </c>
      <c r="D12" s="23"/>
      <c r="E12" s="23" t="s">
        <v>309</v>
      </c>
    </row>
    <row r="13" spans="1:5">
      <c r="B13" s="20" t="s">
        <v>39</v>
      </c>
      <c r="C13" s="23" t="s">
        <v>56</v>
      </c>
      <c r="D13" s="23"/>
      <c r="E13" s="23" t="s">
        <v>310</v>
      </c>
    </row>
    <row r="14" spans="1:5">
      <c r="B14" s="20" t="s">
        <v>40</v>
      </c>
      <c r="C14" s="23" t="s">
        <v>57</v>
      </c>
      <c r="D14" s="23"/>
      <c r="E14" s="23" t="s">
        <v>311</v>
      </c>
    </row>
    <row r="15" spans="1:5">
      <c r="B15" s="20" t="s">
        <v>41</v>
      </c>
      <c r="C15" s="23" t="s">
        <v>467</v>
      </c>
      <c r="D15" s="23"/>
      <c r="E15" s="23" t="s">
        <v>312</v>
      </c>
    </row>
    <row r="16" spans="1:5">
      <c r="B16" s="20" t="s">
        <v>42</v>
      </c>
      <c r="C16" s="23" t="s">
        <v>468</v>
      </c>
      <c r="D16" s="23"/>
      <c r="E16" s="226" t="s">
        <v>313</v>
      </c>
    </row>
    <row r="17" spans="2:5">
      <c r="B17" s="20" t="s">
        <v>43</v>
      </c>
      <c r="C17" s="23" t="s">
        <v>469</v>
      </c>
      <c r="D17" s="23"/>
      <c r="E17" s="226" t="s">
        <v>314</v>
      </c>
    </row>
    <row r="18" spans="2:5">
      <c r="B18" s="20" t="s">
        <v>44</v>
      </c>
      <c r="C18" s="23" t="s">
        <v>58</v>
      </c>
      <c r="D18" s="23"/>
      <c r="E18" s="226" t="s">
        <v>315</v>
      </c>
    </row>
    <row r="19" spans="2:5">
      <c r="B19" s="20" t="s">
        <v>45</v>
      </c>
      <c r="C19" s="23" t="s">
        <v>470</v>
      </c>
      <c r="D19" s="23"/>
      <c r="E19" s="226" t="s">
        <v>413</v>
      </c>
    </row>
    <row r="20" spans="2:5">
      <c r="B20" s="20" t="s">
        <v>46</v>
      </c>
      <c r="C20" s="23" t="s">
        <v>471</v>
      </c>
      <c r="D20" s="23"/>
      <c r="E20" s="23" t="s">
        <v>63</v>
      </c>
    </row>
    <row r="21" spans="2:5">
      <c r="B21" s="20" t="s">
        <v>47</v>
      </c>
      <c r="C21" s="23" t="s">
        <v>472</v>
      </c>
      <c r="D21" s="23"/>
      <c r="E21" s="23" t="s">
        <v>316</v>
      </c>
    </row>
    <row r="22" spans="2:5">
      <c r="B22" s="20" t="s">
        <v>48</v>
      </c>
      <c r="C22" s="23" t="s">
        <v>473</v>
      </c>
      <c r="D22" s="23"/>
      <c r="E22" s="23" t="s">
        <v>317</v>
      </c>
    </row>
    <row r="23" spans="2:5">
      <c r="B23" s="20" t="s">
        <v>49</v>
      </c>
      <c r="C23" s="23" t="s">
        <v>59</v>
      </c>
      <c r="D23" s="23"/>
      <c r="E23" s="226" t="s">
        <v>318</v>
      </c>
    </row>
    <row r="24" spans="2:5">
      <c r="B24" s="20" t="s">
        <v>50</v>
      </c>
      <c r="C24" s="23" t="s">
        <v>478</v>
      </c>
      <c r="D24" s="81"/>
      <c r="E24" s="23" t="s">
        <v>319</v>
      </c>
    </row>
    <row r="25" spans="2:5">
      <c r="B25" s="20" t="s">
        <v>51</v>
      </c>
      <c r="C25" s="23" t="s">
        <v>60</v>
      </c>
      <c r="D25" s="23"/>
      <c r="E25" s="23" t="s">
        <v>320</v>
      </c>
    </row>
    <row r="27" spans="2:5">
      <c r="B27" s="16" t="s">
        <v>414</v>
      </c>
    </row>
    <row r="28" spans="2:5">
      <c r="B28" s="16" t="s">
        <v>414</v>
      </c>
    </row>
    <row r="29" spans="2:5">
      <c r="B29" s="16" t="s">
        <v>414</v>
      </c>
    </row>
    <row r="30" spans="2:5">
      <c r="B30" s="16" t="s">
        <v>414</v>
      </c>
    </row>
    <row r="31" spans="2:5">
      <c r="B31" s="16" t="s">
        <v>414</v>
      </c>
    </row>
    <row r="32" spans="2:5">
      <c r="B32" s="16" t="s">
        <v>414</v>
      </c>
    </row>
    <row r="33" spans="2:2">
      <c r="B33" s="16" t="s">
        <v>414</v>
      </c>
    </row>
    <row r="34" spans="2:2">
      <c r="B34" s="16" t="s">
        <v>414</v>
      </c>
    </row>
    <row r="35" spans="2:2">
      <c r="B35" s="16" t="s">
        <v>414</v>
      </c>
    </row>
    <row r="36" spans="2:2">
      <c r="B36" s="16" t="s">
        <v>414</v>
      </c>
    </row>
    <row r="37" spans="2:2">
      <c r="B37" s="16" t="s">
        <v>414</v>
      </c>
    </row>
    <row r="38" spans="2:2">
      <c r="B38" s="16" t="s">
        <v>414</v>
      </c>
    </row>
    <row r="39" spans="2:2">
      <c r="B39" s="16" t="s">
        <v>414</v>
      </c>
    </row>
    <row r="40" spans="2:2">
      <c r="B40" s="16" t="s">
        <v>414</v>
      </c>
    </row>
    <row r="41" spans="2:2">
      <c r="B41" s="16" t="s">
        <v>414</v>
      </c>
    </row>
    <row r="42" spans="2:2">
      <c r="B42" s="16" t="s">
        <v>414</v>
      </c>
    </row>
    <row r="43" spans="2:2">
      <c r="B43" s="16" t="s">
        <v>414</v>
      </c>
    </row>
    <row r="44" spans="2:2">
      <c r="B44" s="16" t="s">
        <v>414</v>
      </c>
    </row>
    <row r="45" spans="2:2">
      <c r="B45" s="16" t="s">
        <v>414</v>
      </c>
    </row>
    <row r="46" spans="2:2">
      <c r="B46" s="16" t="s">
        <v>414</v>
      </c>
    </row>
    <row r="47" spans="2:2">
      <c r="B47" s="16" t="s">
        <v>414</v>
      </c>
    </row>
    <row r="48" spans="2:2">
      <c r="B48" s="16" t="s">
        <v>414</v>
      </c>
    </row>
    <row r="49" spans="1:2">
      <c r="B49" s="16" t="s">
        <v>414</v>
      </c>
    </row>
    <row r="50" spans="1:2">
      <c r="B50" s="24"/>
    </row>
    <row r="51" spans="1:2" ht="32">
      <c r="A51" s="15" t="s">
        <v>3</v>
      </c>
      <c r="B51" s="20" t="s">
        <v>24</v>
      </c>
    </row>
    <row r="52" spans="1:2">
      <c r="B52" s="20" t="s">
        <v>339</v>
      </c>
    </row>
    <row r="53" spans="1:2">
      <c r="B53" s="20" t="s">
        <v>340</v>
      </c>
    </row>
    <row r="54" spans="1:2">
      <c r="B54" s="24"/>
    </row>
    <row r="55" spans="1:2">
      <c r="B55" s="20" t="s">
        <v>341</v>
      </c>
    </row>
    <row r="56" spans="1:2">
      <c r="B56" s="20" t="s">
        <v>139</v>
      </c>
    </row>
    <row r="57" spans="1:2">
      <c r="B57" s="20" t="s">
        <v>140</v>
      </c>
    </row>
    <row r="58" spans="1:2">
      <c r="B58" s="20" t="s">
        <v>141</v>
      </c>
    </row>
    <row r="59" spans="1:2">
      <c r="B59" s="20" t="s">
        <v>142</v>
      </c>
    </row>
    <row r="60" spans="1:2">
      <c r="B60" s="20" t="s">
        <v>143</v>
      </c>
    </row>
    <row r="61" spans="1:2">
      <c r="B61" s="20" t="s">
        <v>144</v>
      </c>
    </row>
    <row r="62" spans="1:2">
      <c r="B62" s="20" t="s">
        <v>145</v>
      </c>
    </row>
    <row r="63" spans="1:2">
      <c r="B63" s="24"/>
    </row>
    <row r="64" spans="1:2">
      <c r="B64" s="20" t="s">
        <v>69</v>
      </c>
    </row>
    <row r="65" spans="2:8">
      <c r="B65" s="20" t="s">
        <v>368</v>
      </c>
      <c r="D65" s="25" t="s">
        <v>352</v>
      </c>
      <c r="E65" s="25" t="s">
        <v>355</v>
      </c>
      <c r="F65" s="26" t="s">
        <v>350</v>
      </c>
      <c r="G65" s="27" t="s">
        <v>362</v>
      </c>
      <c r="H65" s="27" t="s">
        <v>75</v>
      </c>
    </row>
    <row r="66" spans="2:8">
      <c r="B66" s="20" t="s">
        <v>369</v>
      </c>
      <c r="D66" s="25" t="s">
        <v>353</v>
      </c>
      <c r="E66" s="25" t="s">
        <v>356</v>
      </c>
      <c r="F66" s="26" t="s">
        <v>76</v>
      </c>
      <c r="G66" s="27" t="s">
        <v>77</v>
      </c>
      <c r="H66" s="28" t="s">
        <v>363</v>
      </c>
    </row>
    <row r="67" spans="2:8">
      <c r="B67" s="20" t="s">
        <v>370</v>
      </c>
      <c r="D67" s="25" t="s">
        <v>354</v>
      </c>
      <c r="E67" s="26" t="s">
        <v>76</v>
      </c>
      <c r="F67" s="27" t="s">
        <v>359</v>
      </c>
      <c r="G67" s="28" t="s">
        <v>365</v>
      </c>
      <c r="H67" s="28" t="s">
        <v>361</v>
      </c>
    </row>
    <row r="68" spans="2:8">
      <c r="B68" s="20" t="s">
        <v>371</v>
      </c>
      <c r="D68" s="26" t="s">
        <v>74</v>
      </c>
      <c r="E68" s="27" t="s">
        <v>357</v>
      </c>
      <c r="F68" s="27" t="s">
        <v>360</v>
      </c>
      <c r="G68" s="28" t="s">
        <v>364</v>
      </c>
      <c r="H68" s="28" t="s">
        <v>366</v>
      </c>
    </row>
    <row r="69" spans="2:8">
      <c r="B69" s="20" t="s">
        <v>373</v>
      </c>
      <c r="D69" s="27" t="s">
        <v>351</v>
      </c>
      <c r="E69" s="27" t="s">
        <v>358</v>
      </c>
      <c r="F69" s="28" t="s">
        <v>361</v>
      </c>
      <c r="G69" s="28" t="s">
        <v>366</v>
      </c>
      <c r="H69" s="28" t="s">
        <v>367</v>
      </c>
    </row>
    <row r="71" spans="2:8">
      <c r="B71" s="20" t="s">
        <v>70</v>
      </c>
    </row>
    <row r="72" spans="2:8" ht="16">
      <c r="B72" s="29" t="s">
        <v>372</v>
      </c>
    </row>
    <row r="73" spans="2:8">
      <c r="B73" s="20" t="s">
        <v>72</v>
      </c>
    </row>
    <row r="74" spans="2:8">
      <c r="B74" s="20" t="s">
        <v>73</v>
      </c>
    </row>
    <row r="75" spans="2:8">
      <c r="B75" s="20" t="s">
        <v>374</v>
      </c>
    </row>
    <row r="76" spans="2:8">
      <c r="B76" s="20" t="s">
        <v>375</v>
      </c>
    </row>
    <row r="77" spans="2:8">
      <c r="B77" s="24"/>
    </row>
    <row r="78" spans="2:8">
      <c r="B78" s="20" t="s">
        <v>148</v>
      </c>
      <c r="D78" s="20" t="s">
        <v>541</v>
      </c>
    </row>
    <row r="79" spans="2:8">
      <c r="B79" s="20" t="s">
        <v>149</v>
      </c>
      <c r="D79" s="20" t="s">
        <v>543</v>
      </c>
    </row>
    <row r="80" spans="2:8">
      <c r="B80" s="20" t="s">
        <v>150</v>
      </c>
      <c r="D80" s="20" t="s">
        <v>544</v>
      </c>
    </row>
    <row r="81" spans="1:15">
      <c r="B81" s="24"/>
    </row>
    <row r="82" spans="1:15">
      <c r="B82" s="20" t="s">
        <v>154</v>
      </c>
    </row>
    <row r="83" spans="1:15">
      <c r="B83" s="20" t="s">
        <v>157</v>
      </c>
    </row>
    <row r="84" spans="1:15">
      <c r="B84" s="20" t="s">
        <v>158</v>
      </c>
    </row>
    <row r="85" spans="1:15">
      <c r="B85" s="20" t="s">
        <v>481</v>
      </c>
    </row>
    <row r="86" spans="1:15">
      <c r="B86" s="20" t="s">
        <v>159</v>
      </c>
    </row>
    <row r="87" spans="1:15">
      <c r="B87" s="20" t="s">
        <v>160</v>
      </c>
    </row>
    <row r="88" spans="1:15">
      <c r="B88" s="20" t="s">
        <v>161</v>
      </c>
    </row>
    <row r="89" spans="1:15">
      <c r="B89" s="24"/>
    </row>
    <row r="90" spans="1:15">
      <c r="B90" s="20" t="s">
        <v>155</v>
      </c>
    </row>
    <row r="91" spans="1:15">
      <c r="B91" s="20" t="s">
        <v>163</v>
      </c>
    </row>
    <row r="92" spans="1:15">
      <c r="B92" s="20" t="s">
        <v>164</v>
      </c>
    </row>
    <row r="93" spans="1:15">
      <c r="B93" s="20" t="s">
        <v>165</v>
      </c>
    </row>
    <row r="94" spans="1:15">
      <c r="B94" s="20" t="s">
        <v>166</v>
      </c>
    </row>
    <row r="95" spans="1:15">
      <c r="B95" s="24"/>
    </row>
    <row r="96" spans="1:15" ht="32">
      <c r="A96" s="15" t="s">
        <v>4</v>
      </c>
      <c r="B96" s="20" t="s">
        <v>285</v>
      </c>
      <c r="O96" s="16" t="s">
        <v>80</v>
      </c>
    </row>
    <row r="97" spans="2:15">
      <c r="B97" s="20" t="s">
        <v>283</v>
      </c>
      <c r="O97" s="20" t="s">
        <v>415</v>
      </c>
    </row>
    <row r="98" spans="2:15">
      <c r="B98" s="20" t="s">
        <v>284</v>
      </c>
      <c r="O98" s="20" t="s">
        <v>416</v>
      </c>
    </row>
    <row r="99" spans="2:15">
      <c r="B99" s="20"/>
      <c r="D99" s="30"/>
      <c r="E99" s="30"/>
      <c r="F99" s="30"/>
      <c r="G99" s="30"/>
      <c r="H99" s="30"/>
      <c r="I99" s="30"/>
      <c r="J99" s="30"/>
      <c r="O99" s="20" t="s">
        <v>417</v>
      </c>
    </row>
    <row r="100" spans="2:15">
      <c r="D100" s="30"/>
      <c r="E100" s="30"/>
      <c r="F100" s="30"/>
      <c r="G100" s="30"/>
      <c r="H100" s="30"/>
      <c r="I100" s="30"/>
      <c r="J100" s="30"/>
      <c r="O100" s="20" t="s">
        <v>418</v>
      </c>
    </row>
    <row r="101" spans="2:15">
      <c r="B101" s="20" t="s">
        <v>69</v>
      </c>
      <c r="D101" s="30"/>
      <c r="E101" s="30"/>
      <c r="F101" s="30"/>
      <c r="G101" s="30"/>
      <c r="H101" s="30"/>
      <c r="I101" s="30"/>
      <c r="J101" s="30"/>
      <c r="O101" s="20" t="s">
        <v>419</v>
      </c>
    </row>
    <row r="102" spans="2:15">
      <c r="B102" s="20" t="s">
        <v>278</v>
      </c>
      <c r="D102" s="32"/>
      <c r="E102" s="32"/>
      <c r="F102" s="32"/>
      <c r="G102" s="32"/>
      <c r="H102" s="32"/>
      <c r="I102" s="33"/>
      <c r="J102" s="30"/>
      <c r="O102" s="20" t="s">
        <v>420</v>
      </c>
    </row>
    <row r="103" spans="2:15">
      <c r="B103" s="20" t="s">
        <v>279</v>
      </c>
      <c r="D103" s="32"/>
      <c r="E103" s="32"/>
      <c r="F103" s="32"/>
      <c r="G103" s="32"/>
      <c r="H103" s="32"/>
      <c r="I103" s="33"/>
      <c r="J103" s="30"/>
      <c r="O103" s="20" t="s">
        <v>421</v>
      </c>
    </row>
    <row r="104" spans="2:15" ht="14.25" customHeight="1">
      <c r="B104" s="20" t="s">
        <v>280</v>
      </c>
      <c r="D104" s="32"/>
      <c r="E104" s="32"/>
      <c r="F104" s="32"/>
      <c r="G104" s="32"/>
      <c r="H104" s="32"/>
      <c r="I104" s="33"/>
      <c r="J104" s="30"/>
      <c r="O104" s="20" t="s">
        <v>422</v>
      </c>
    </row>
    <row r="105" spans="2:15" ht="14.25" customHeight="1">
      <c r="B105" s="20" t="s">
        <v>281</v>
      </c>
      <c r="D105" s="32"/>
      <c r="E105" s="32"/>
      <c r="F105" s="32"/>
      <c r="G105" s="32"/>
      <c r="H105" s="32"/>
      <c r="I105" s="33"/>
      <c r="J105" s="30"/>
      <c r="O105" s="20" t="s">
        <v>423</v>
      </c>
    </row>
    <row r="106" spans="2:15" ht="14.25" customHeight="1">
      <c r="B106" s="20" t="s">
        <v>282</v>
      </c>
      <c r="D106" s="32"/>
      <c r="E106" s="32"/>
      <c r="F106" s="32"/>
      <c r="G106" s="32"/>
      <c r="H106" s="32"/>
      <c r="I106" s="33"/>
      <c r="J106" s="30"/>
      <c r="O106" s="20" t="s">
        <v>424</v>
      </c>
    </row>
    <row r="107" spans="2:15">
      <c r="D107" s="30"/>
      <c r="E107" s="30"/>
      <c r="F107" s="30"/>
      <c r="G107" s="30"/>
      <c r="H107" s="30"/>
      <c r="I107" s="30"/>
      <c r="J107" s="30"/>
      <c r="O107" s="20" t="s">
        <v>425</v>
      </c>
    </row>
    <row r="108" spans="2:15">
      <c r="B108" s="20" t="s">
        <v>287</v>
      </c>
      <c r="D108" s="30"/>
      <c r="E108" s="30"/>
      <c r="F108" s="30"/>
      <c r="G108" s="30"/>
      <c r="H108" s="30"/>
      <c r="I108" s="30"/>
      <c r="J108" s="30"/>
      <c r="O108" s="20" t="s">
        <v>426</v>
      </c>
    </row>
    <row r="109" spans="2:15">
      <c r="B109" s="20" t="s">
        <v>531</v>
      </c>
      <c r="D109" s="30"/>
      <c r="E109" s="30"/>
      <c r="F109" s="30"/>
      <c r="G109" s="30"/>
      <c r="H109" s="30"/>
      <c r="I109" s="30"/>
      <c r="J109" s="30"/>
      <c r="O109" s="20" t="s">
        <v>427</v>
      </c>
    </row>
    <row r="110" spans="2:15">
      <c r="B110" s="20" t="s">
        <v>295</v>
      </c>
      <c r="D110" s="30"/>
      <c r="E110" s="30"/>
      <c r="F110" s="30"/>
      <c r="G110" s="30"/>
      <c r="H110" s="30"/>
      <c r="I110" s="30"/>
      <c r="J110" s="30"/>
      <c r="O110" s="20" t="s">
        <v>428</v>
      </c>
    </row>
    <row r="111" spans="2:15">
      <c r="B111" s="20" t="s">
        <v>748</v>
      </c>
      <c r="D111" s="30"/>
      <c r="E111" s="30"/>
      <c r="F111" s="30"/>
      <c r="G111" s="30"/>
      <c r="H111" s="30"/>
      <c r="I111" s="30"/>
      <c r="J111" s="30"/>
      <c r="O111" s="20" t="s">
        <v>429</v>
      </c>
    </row>
    <row r="112" spans="2:15">
      <c r="B112" s="20" t="s">
        <v>749</v>
      </c>
      <c r="D112" s="30"/>
      <c r="E112" s="30"/>
      <c r="F112" s="30"/>
      <c r="G112" s="30"/>
      <c r="H112" s="30"/>
      <c r="I112" s="30"/>
      <c r="J112" s="30"/>
      <c r="O112" s="20" t="s">
        <v>430</v>
      </c>
    </row>
    <row r="113" spans="2:15">
      <c r="D113" s="30"/>
      <c r="E113" s="30"/>
      <c r="F113" s="30"/>
      <c r="G113" s="30"/>
      <c r="H113" s="30"/>
      <c r="I113" s="30"/>
      <c r="J113" s="30"/>
      <c r="O113" s="20" t="s">
        <v>431</v>
      </c>
    </row>
    <row r="114" spans="2:15">
      <c r="B114" s="20" t="s">
        <v>288</v>
      </c>
      <c r="D114" s="30"/>
      <c r="E114" s="30"/>
      <c r="F114" s="30"/>
      <c r="G114" s="30"/>
      <c r="H114" s="30"/>
      <c r="I114" s="30"/>
      <c r="J114" s="30"/>
      <c r="O114" s="20" t="s">
        <v>432</v>
      </c>
    </row>
    <row r="115" spans="2:15">
      <c r="B115" s="20" t="s">
        <v>292</v>
      </c>
      <c r="O115" s="20" t="s">
        <v>433</v>
      </c>
    </row>
    <row r="116" spans="2:15">
      <c r="B116" s="20" t="s">
        <v>296</v>
      </c>
      <c r="O116" s="20" t="s">
        <v>434</v>
      </c>
    </row>
    <row r="117" spans="2:15">
      <c r="B117" s="20" t="s">
        <v>299</v>
      </c>
      <c r="O117" s="24"/>
    </row>
    <row r="118" spans="2:15">
      <c r="B118" s="20" t="s">
        <v>301</v>
      </c>
      <c r="O118" s="24"/>
    </row>
    <row r="119" spans="2:15">
      <c r="O119" s="24"/>
    </row>
    <row r="120" spans="2:15">
      <c r="B120" s="20" t="s">
        <v>289</v>
      </c>
      <c r="D120" s="20" t="s">
        <v>533</v>
      </c>
      <c r="E120" s="18" t="s">
        <v>538</v>
      </c>
      <c r="O120" s="34"/>
    </row>
    <row r="121" spans="2:15">
      <c r="B121" s="20" t="s">
        <v>293</v>
      </c>
      <c r="D121" s="20" t="s">
        <v>534</v>
      </c>
      <c r="E121" s="20" t="s">
        <v>539</v>
      </c>
      <c r="O121" s="24"/>
    </row>
    <row r="122" spans="2:15">
      <c r="B122" s="20" t="s">
        <v>297</v>
      </c>
      <c r="D122" s="20" t="s">
        <v>535</v>
      </c>
      <c r="E122" s="20" t="s">
        <v>298</v>
      </c>
      <c r="O122" s="34"/>
    </row>
    <row r="123" spans="2:15">
      <c r="B123" s="20" t="s">
        <v>300</v>
      </c>
      <c r="D123" s="20" t="s">
        <v>536</v>
      </c>
      <c r="E123" s="20" t="s">
        <v>529</v>
      </c>
      <c r="O123" s="24"/>
    </row>
    <row r="124" spans="2:15">
      <c r="B124" s="20" t="s">
        <v>302</v>
      </c>
      <c r="D124" s="20" t="s">
        <v>537</v>
      </c>
      <c r="E124" s="20" t="s">
        <v>540</v>
      </c>
      <c r="O124" s="34"/>
    </row>
    <row r="125" spans="2:15">
      <c r="O125" s="24"/>
    </row>
    <row r="126" spans="2:15">
      <c r="B126" s="20" t="s">
        <v>290</v>
      </c>
      <c r="D126" s="26" t="s">
        <v>379</v>
      </c>
      <c r="E126" s="26" t="s">
        <v>384</v>
      </c>
      <c r="F126" s="26" t="s">
        <v>388</v>
      </c>
      <c r="G126" s="26" t="s">
        <v>380</v>
      </c>
      <c r="H126" s="26" t="s">
        <v>391</v>
      </c>
      <c r="I126" s="26" t="s">
        <v>385</v>
      </c>
      <c r="J126" s="26" t="s">
        <v>381</v>
      </c>
      <c r="K126" s="26" t="s">
        <v>389</v>
      </c>
      <c r="L126" s="26" t="s">
        <v>393</v>
      </c>
      <c r="M126" s="26" t="s">
        <v>382</v>
      </c>
      <c r="O126" s="34"/>
    </row>
    <row r="127" spans="2:15">
      <c r="B127" s="20" t="s">
        <v>294</v>
      </c>
      <c r="D127" s="26" t="s">
        <v>380</v>
      </c>
      <c r="E127" s="26" t="s">
        <v>385</v>
      </c>
      <c r="F127" s="26" t="s">
        <v>389</v>
      </c>
      <c r="G127" s="26" t="s">
        <v>382</v>
      </c>
      <c r="H127" s="26" t="s">
        <v>392</v>
      </c>
      <c r="I127" s="26" t="s">
        <v>386</v>
      </c>
      <c r="J127" s="26" t="s">
        <v>390</v>
      </c>
      <c r="K127" s="26" t="s">
        <v>387</v>
      </c>
      <c r="L127" s="25" t="s">
        <v>404</v>
      </c>
      <c r="M127" s="25" t="s">
        <v>395</v>
      </c>
      <c r="O127" s="34"/>
    </row>
    <row r="128" spans="2:15">
      <c r="B128" s="20" t="s">
        <v>298</v>
      </c>
      <c r="D128" s="26" t="s">
        <v>381</v>
      </c>
      <c r="E128" s="26" t="s">
        <v>382</v>
      </c>
      <c r="F128" s="26" t="s">
        <v>383</v>
      </c>
      <c r="G128" s="26" t="s">
        <v>390</v>
      </c>
      <c r="H128" s="25" t="s">
        <v>397</v>
      </c>
      <c r="I128" s="25" t="s">
        <v>395</v>
      </c>
      <c r="J128" s="25" t="s">
        <v>402</v>
      </c>
      <c r="K128" s="25" t="s">
        <v>396</v>
      </c>
      <c r="L128" s="25" t="s">
        <v>405</v>
      </c>
      <c r="M128" s="25" t="s">
        <v>403</v>
      </c>
      <c r="O128" s="34"/>
    </row>
    <row r="129" spans="1:13">
      <c r="B129" s="20" t="s">
        <v>529</v>
      </c>
      <c r="D129" s="26" t="s">
        <v>382</v>
      </c>
      <c r="E129" s="26" t="s">
        <v>386</v>
      </c>
      <c r="F129" s="26" t="s">
        <v>387</v>
      </c>
      <c r="G129" s="25" t="s">
        <v>395</v>
      </c>
      <c r="H129" s="25" t="s">
        <v>398</v>
      </c>
      <c r="I129" s="25" t="s">
        <v>400</v>
      </c>
      <c r="J129" s="25" t="s">
        <v>403</v>
      </c>
      <c r="K129" s="25" t="s">
        <v>401</v>
      </c>
      <c r="L129" s="28" t="s">
        <v>406</v>
      </c>
      <c r="M129" s="28" t="s">
        <v>407</v>
      </c>
    </row>
    <row r="130" spans="1:13">
      <c r="B130" s="20" t="s">
        <v>530</v>
      </c>
      <c r="D130" s="26" t="s">
        <v>383</v>
      </c>
      <c r="E130" s="26" t="s">
        <v>387</v>
      </c>
      <c r="F130" s="25" t="s">
        <v>394</v>
      </c>
      <c r="G130" s="25" t="s">
        <v>396</v>
      </c>
      <c r="H130" s="25" t="s">
        <v>399</v>
      </c>
      <c r="I130" s="25" t="s">
        <v>401</v>
      </c>
      <c r="J130" s="28" t="s">
        <v>408</v>
      </c>
      <c r="K130" s="28" t="s">
        <v>409</v>
      </c>
      <c r="L130" s="28" t="s">
        <v>410</v>
      </c>
      <c r="M130" s="28" t="s">
        <v>411</v>
      </c>
    </row>
    <row r="132" spans="1:13" ht="48">
      <c r="A132" s="15" t="s">
        <v>5</v>
      </c>
      <c r="B132" s="20" t="s">
        <v>81</v>
      </c>
    </row>
    <row r="133" spans="1:13">
      <c r="B133" s="20" t="s">
        <v>82</v>
      </c>
    </row>
    <row r="134" spans="1:13">
      <c r="B134" s="20" t="s">
        <v>83</v>
      </c>
    </row>
    <row r="136" spans="1:13">
      <c r="B136" s="20" t="s">
        <v>24</v>
      </c>
      <c r="D136" s="20" t="s">
        <v>179</v>
      </c>
      <c r="E136" s="20" t="s">
        <v>180</v>
      </c>
      <c r="F136" s="23" t="s">
        <v>199</v>
      </c>
      <c r="G136" s="23" t="s">
        <v>200</v>
      </c>
      <c r="H136" s="23" t="s">
        <v>201</v>
      </c>
      <c r="I136" s="23" t="s">
        <v>202</v>
      </c>
      <c r="J136" s="35" t="s">
        <v>203</v>
      </c>
      <c r="K136" s="23" t="s">
        <v>527</v>
      </c>
    </row>
    <row r="137" spans="1:13">
      <c r="B137" s="20" t="s">
        <v>87</v>
      </c>
      <c r="D137" s="20" t="s">
        <v>171</v>
      </c>
      <c r="E137" s="20" t="s">
        <v>181</v>
      </c>
      <c r="F137" s="36" t="s">
        <v>204</v>
      </c>
      <c r="G137" s="23" t="s">
        <v>213</v>
      </c>
      <c r="H137" s="35" t="s">
        <v>242</v>
      </c>
      <c r="I137" s="23" t="s">
        <v>249</v>
      </c>
      <c r="J137" s="35" t="s">
        <v>270</v>
      </c>
      <c r="K137" s="23" t="s">
        <v>514</v>
      </c>
    </row>
    <row r="138" spans="1:13">
      <c r="B138" s="20" t="s">
        <v>88</v>
      </c>
      <c r="D138" s="20" t="s">
        <v>172</v>
      </c>
      <c r="E138" s="20" t="s">
        <v>182</v>
      </c>
      <c r="F138" s="35" t="s">
        <v>205</v>
      </c>
      <c r="G138" s="23" t="s">
        <v>214</v>
      </c>
      <c r="H138" s="35" t="s">
        <v>243</v>
      </c>
      <c r="I138" s="23" t="s">
        <v>250</v>
      </c>
      <c r="J138" s="35" t="s">
        <v>271</v>
      </c>
      <c r="K138" s="23" t="s">
        <v>515</v>
      </c>
    </row>
    <row r="139" spans="1:13">
      <c r="B139" s="20" t="s">
        <v>89</v>
      </c>
      <c r="D139" s="20" t="s">
        <v>173</v>
      </c>
      <c r="E139" s="20" t="s">
        <v>183</v>
      </c>
      <c r="F139" s="35" t="s">
        <v>206</v>
      </c>
      <c r="G139" s="23" t="s">
        <v>215</v>
      </c>
      <c r="H139" s="35" t="s">
        <v>244</v>
      </c>
      <c r="I139" s="23" t="s">
        <v>251</v>
      </c>
      <c r="J139" s="35" t="s">
        <v>272</v>
      </c>
      <c r="K139" s="23" t="s">
        <v>516</v>
      </c>
    </row>
    <row r="140" spans="1:13">
      <c r="B140" s="20" t="s">
        <v>90</v>
      </c>
      <c r="D140" s="20" t="s">
        <v>174</v>
      </c>
      <c r="E140" s="20" t="s">
        <v>184</v>
      </c>
      <c r="F140" s="35" t="s">
        <v>207</v>
      </c>
      <c r="G140" s="23" t="s">
        <v>216</v>
      </c>
      <c r="H140" s="35" t="s">
        <v>245</v>
      </c>
      <c r="I140" s="23" t="s">
        <v>252</v>
      </c>
      <c r="J140" s="35" t="s">
        <v>273</v>
      </c>
      <c r="K140" s="23" t="s">
        <v>517</v>
      </c>
    </row>
    <row r="141" spans="1:13">
      <c r="B141" s="20" t="s">
        <v>91</v>
      </c>
      <c r="D141" s="20" t="s">
        <v>175</v>
      </c>
      <c r="E141" s="20" t="s">
        <v>185</v>
      </c>
      <c r="F141" s="35" t="s">
        <v>208</v>
      </c>
      <c r="G141" s="23" t="s">
        <v>217</v>
      </c>
      <c r="H141" s="35" t="s">
        <v>246</v>
      </c>
      <c r="I141" s="23" t="s">
        <v>253</v>
      </c>
      <c r="J141" s="35" t="s">
        <v>274</v>
      </c>
      <c r="K141" s="23" t="s">
        <v>518</v>
      </c>
    </row>
    <row r="142" spans="1:13">
      <c r="B142" s="20" t="s">
        <v>276</v>
      </c>
      <c r="D142" s="20" t="s">
        <v>176</v>
      </c>
      <c r="E142" s="20" t="s">
        <v>186</v>
      </c>
      <c r="F142" s="35" t="s">
        <v>209</v>
      </c>
      <c r="G142" s="23" t="s">
        <v>218</v>
      </c>
      <c r="H142" s="35" t="s">
        <v>247</v>
      </c>
      <c r="I142" s="23" t="s">
        <v>254</v>
      </c>
      <c r="J142" s="35" t="s">
        <v>275</v>
      </c>
      <c r="K142" s="23" t="s">
        <v>519</v>
      </c>
    </row>
    <row r="143" spans="1:13">
      <c r="B143" s="20" t="s">
        <v>277</v>
      </c>
      <c r="D143" s="20" t="s">
        <v>177</v>
      </c>
      <c r="E143" s="20" t="s">
        <v>187</v>
      </c>
      <c r="F143" s="35" t="s">
        <v>210</v>
      </c>
      <c r="G143" s="23" t="s">
        <v>219</v>
      </c>
      <c r="H143" s="35" t="s">
        <v>248</v>
      </c>
      <c r="I143" s="23" t="s">
        <v>255</v>
      </c>
      <c r="K143" s="23" t="s">
        <v>520</v>
      </c>
    </row>
    <row r="144" spans="1:13">
      <c r="B144" s="20" t="s">
        <v>528</v>
      </c>
      <c r="D144" s="20" t="s">
        <v>178</v>
      </c>
      <c r="E144" s="20" t="s">
        <v>188</v>
      </c>
      <c r="F144" s="35" t="s">
        <v>211</v>
      </c>
      <c r="G144" s="23" t="s">
        <v>220</v>
      </c>
      <c r="I144" s="23" t="s">
        <v>256</v>
      </c>
      <c r="K144" s="23" t="s">
        <v>521</v>
      </c>
    </row>
    <row r="145" spans="2:11">
      <c r="B145" s="18"/>
      <c r="E145" s="20" t="s">
        <v>189</v>
      </c>
      <c r="F145" s="35" t="s">
        <v>212</v>
      </c>
      <c r="G145" s="23" t="s">
        <v>221</v>
      </c>
      <c r="I145" s="23" t="s">
        <v>257</v>
      </c>
      <c r="K145" s="23" t="s">
        <v>522</v>
      </c>
    </row>
    <row r="146" spans="2:11">
      <c r="B146" s="18"/>
      <c r="E146" s="20" t="s">
        <v>190</v>
      </c>
      <c r="G146" s="23" t="s">
        <v>222</v>
      </c>
      <c r="I146" s="23" t="s">
        <v>258</v>
      </c>
      <c r="K146" s="23" t="s">
        <v>523</v>
      </c>
    </row>
    <row r="147" spans="2:11">
      <c r="B147" s="18"/>
      <c r="E147" s="20" t="s">
        <v>191</v>
      </c>
      <c r="G147" s="23" t="s">
        <v>223</v>
      </c>
      <c r="I147" s="23" t="s">
        <v>259</v>
      </c>
      <c r="K147" s="23" t="s">
        <v>524</v>
      </c>
    </row>
    <row r="148" spans="2:11">
      <c r="B148" s="18"/>
      <c r="E148" s="20" t="s">
        <v>192</v>
      </c>
      <c r="G148" s="23" t="s">
        <v>224</v>
      </c>
      <c r="I148" s="23" t="s">
        <v>260</v>
      </c>
      <c r="K148" s="23" t="s">
        <v>525</v>
      </c>
    </row>
    <row r="149" spans="2:11">
      <c r="B149" s="18"/>
      <c r="E149" s="20" t="s">
        <v>193</v>
      </c>
      <c r="G149" s="23" t="s">
        <v>225</v>
      </c>
      <c r="I149" s="23" t="s">
        <v>261</v>
      </c>
      <c r="K149" s="23" t="s">
        <v>526</v>
      </c>
    </row>
    <row r="150" spans="2:11">
      <c r="B150" s="18"/>
      <c r="E150" s="20" t="s">
        <v>194</v>
      </c>
      <c r="G150" s="23" t="s">
        <v>226</v>
      </c>
      <c r="I150" s="23" t="s">
        <v>262</v>
      </c>
    </row>
    <row r="151" spans="2:11">
      <c r="B151" s="18"/>
      <c r="E151" s="20" t="s">
        <v>195</v>
      </c>
      <c r="G151" s="23" t="s">
        <v>227</v>
      </c>
      <c r="I151" s="23" t="s">
        <v>263</v>
      </c>
    </row>
    <row r="152" spans="2:11">
      <c r="B152" s="18"/>
      <c r="E152" s="20" t="s">
        <v>196</v>
      </c>
      <c r="G152" s="23" t="s">
        <v>228</v>
      </c>
      <c r="I152" s="23" t="s">
        <v>264</v>
      </c>
    </row>
    <row r="153" spans="2:11">
      <c r="B153" s="18"/>
      <c r="E153" s="20" t="s">
        <v>197</v>
      </c>
      <c r="G153" s="23" t="s">
        <v>229</v>
      </c>
      <c r="I153" s="23" t="s">
        <v>265</v>
      </c>
    </row>
    <row r="154" spans="2:11">
      <c r="B154" s="18"/>
      <c r="E154" s="20" t="s">
        <v>198</v>
      </c>
      <c r="G154" s="23" t="s">
        <v>230</v>
      </c>
      <c r="I154" s="23" t="s">
        <v>266</v>
      </c>
    </row>
    <row r="155" spans="2:11">
      <c r="B155" s="20" t="s">
        <v>97</v>
      </c>
      <c r="G155" s="23" t="s">
        <v>231</v>
      </c>
      <c r="I155" s="23" t="s">
        <v>267</v>
      </c>
    </row>
    <row r="156" spans="2:11">
      <c r="B156" s="20" t="s">
        <v>114</v>
      </c>
      <c r="G156" s="23" t="s">
        <v>232</v>
      </c>
      <c r="I156" s="23" t="s">
        <v>268</v>
      </c>
    </row>
    <row r="157" spans="2:11">
      <c r="B157" s="20" t="s">
        <v>115</v>
      </c>
      <c r="G157" s="23" t="s">
        <v>233</v>
      </c>
      <c r="I157" s="23" t="s">
        <v>269</v>
      </c>
    </row>
    <row r="158" spans="2:11">
      <c r="B158" s="20" t="s">
        <v>116</v>
      </c>
      <c r="G158" s="23" t="s">
        <v>234</v>
      </c>
    </row>
    <row r="159" spans="2:11">
      <c r="B159" s="20" t="s">
        <v>117</v>
      </c>
      <c r="G159" s="23" t="s">
        <v>235</v>
      </c>
    </row>
    <row r="160" spans="2:11">
      <c r="G160" s="23" t="s">
        <v>236</v>
      </c>
    </row>
    <row r="161" spans="2:7">
      <c r="B161" s="20" t="s">
        <v>98</v>
      </c>
      <c r="G161" s="23" t="s">
        <v>237</v>
      </c>
    </row>
    <row r="162" spans="2:7">
      <c r="B162" s="20" t="s">
        <v>118</v>
      </c>
      <c r="G162" s="23" t="s">
        <v>238</v>
      </c>
    </row>
    <row r="163" spans="2:7">
      <c r="B163" s="20" t="s">
        <v>119</v>
      </c>
      <c r="G163" s="23" t="s">
        <v>239</v>
      </c>
    </row>
    <row r="164" spans="2:7">
      <c r="B164" s="20" t="s">
        <v>120</v>
      </c>
      <c r="G164" s="23" t="s">
        <v>240</v>
      </c>
    </row>
    <row r="165" spans="2:7">
      <c r="B165" s="20" t="s">
        <v>121</v>
      </c>
      <c r="G165" s="23" t="s">
        <v>241</v>
      </c>
    </row>
    <row r="167" spans="2:7">
      <c r="B167" s="31" t="s">
        <v>99</v>
      </c>
      <c r="D167" s="37" t="s">
        <v>122</v>
      </c>
      <c r="E167" s="37" t="s">
        <v>124</v>
      </c>
      <c r="F167" s="38" t="s">
        <v>125</v>
      </c>
      <c r="G167" s="38" t="s">
        <v>126</v>
      </c>
    </row>
    <row r="168" spans="2:7">
      <c r="D168" s="37" t="s">
        <v>123</v>
      </c>
      <c r="E168" s="38" t="s">
        <v>127</v>
      </c>
      <c r="F168" s="38" t="s">
        <v>128</v>
      </c>
      <c r="G168" s="39" t="s">
        <v>129</v>
      </c>
    </row>
    <row r="169" spans="2:7">
      <c r="D169" s="39" t="s">
        <v>130</v>
      </c>
      <c r="E169" s="39" t="s">
        <v>129</v>
      </c>
      <c r="F169" s="40" t="s">
        <v>131</v>
      </c>
      <c r="G169" s="40" t="s">
        <v>132</v>
      </c>
    </row>
    <row r="170" spans="2:7">
      <c r="B170" s="20" t="s">
        <v>100</v>
      </c>
    </row>
    <row r="171" spans="2:7">
      <c r="B171" s="20" t="s">
        <v>133</v>
      </c>
    </row>
    <row r="172" spans="2:7">
      <c r="B172" s="20" t="s">
        <v>134</v>
      </c>
    </row>
    <row r="173" spans="2:7">
      <c r="B173" s="20" t="s">
        <v>135</v>
      </c>
    </row>
    <row r="174" spans="2:7">
      <c r="B174" s="20" t="s">
        <v>136</v>
      </c>
    </row>
    <row r="176" spans="2:7" ht="15" customHeight="1">
      <c r="B176" s="31" t="s">
        <v>101</v>
      </c>
      <c r="D176" s="236" t="s">
        <v>321</v>
      </c>
      <c r="E176" s="236" t="s">
        <v>323</v>
      </c>
      <c r="F176" s="236" t="s">
        <v>326</v>
      </c>
      <c r="G176" s="237" t="s">
        <v>330</v>
      </c>
    </row>
    <row r="177" spans="1:8">
      <c r="D177" s="236"/>
      <c r="E177" s="236"/>
      <c r="F177" s="236"/>
      <c r="G177" s="237"/>
    </row>
    <row r="178" spans="1:8" ht="15" customHeight="1">
      <c r="D178" s="236" t="s">
        <v>322</v>
      </c>
      <c r="E178" s="236" t="s">
        <v>324</v>
      </c>
      <c r="F178" s="237" t="s">
        <v>328</v>
      </c>
      <c r="G178" s="26" t="s">
        <v>331</v>
      </c>
    </row>
    <row r="179" spans="1:8" ht="33.75" customHeight="1">
      <c r="D179" s="236"/>
      <c r="E179" s="236"/>
      <c r="F179" s="237"/>
      <c r="G179" s="25" t="s">
        <v>333</v>
      </c>
    </row>
    <row r="180" spans="1:8" ht="15" customHeight="1">
      <c r="D180" s="236" t="s">
        <v>325</v>
      </c>
      <c r="E180" s="237" t="s">
        <v>327</v>
      </c>
      <c r="F180" s="237" t="s">
        <v>332</v>
      </c>
      <c r="G180" s="238" t="s">
        <v>335</v>
      </c>
    </row>
    <row r="181" spans="1:8">
      <c r="D181" s="236"/>
      <c r="E181" s="237"/>
      <c r="F181" s="237"/>
      <c r="G181" s="238"/>
    </row>
    <row r="182" spans="1:8" ht="15" customHeight="1">
      <c r="D182" s="237" t="s">
        <v>329</v>
      </c>
      <c r="E182" s="26" t="s">
        <v>331</v>
      </c>
      <c r="F182" s="238" t="s">
        <v>336</v>
      </c>
      <c r="G182" s="25" t="s">
        <v>337</v>
      </c>
    </row>
    <row r="183" spans="1:8">
      <c r="D183" s="237"/>
      <c r="E183" s="25" t="s">
        <v>334</v>
      </c>
      <c r="F183" s="238"/>
      <c r="G183" s="25" t="s">
        <v>338</v>
      </c>
    </row>
    <row r="185" spans="1:8" ht="32">
      <c r="A185" s="15" t="s">
        <v>6</v>
      </c>
      <c r="B185" s="20" t="s">
        <v>69</v>
      </c>
    </row>
    <row r="186" spans="1:8">
      <c r="B186" s="20" t="s">
        <v>368</v>
      </c>
      <c r="D186" s="25" t="s">
        <v>352</v>
      </c>
      <c r="E186" s="25" t="s">
        <v>355</v>
      </c>
      <c r="F186" s="26" t="s">
        <v>350</v>
      </c>
      <c r="G186" s="27" t="s">
        <v>362</v>
      </c>
      <c r="H186" s="27" t="s">
        <v>75</v>
      </c>
    </row>
    <row r="187" spans="1:8" ht="15" customHeight="1">
      <c r="B187" s="20" t="s">
        <v>369</v>
      </c>
      <c r="D187" s="25" t="s">
        <v>353</v>
      </c>
      <c r="E187" s="25" t="s">
        <v>356</v>
      </c>
      <c r="F187" s="26" t="s">
        <v>76</v>
      </c>
      <c r="G187" s="27" t="s">
        <v>77</v>
      </c>
      <c r="H187" s="28" t="s">
        <v>363</v>
      </c>
    </row>
    <row r="188" spans="1:8">
      <c r="B188" s="20" t="s">
        <v>370</v>
      </c>
      <c r="D188" s="25" t="s">
        <v>354</v>
      </c>
      <c r="E188" s="26" t="s">
        <v>76</v>
      </c>
      <c r="F188" s="27" t="s">
        <v>359</v>
      </c>
      <c r="G188" s="28" t="s">
        <v>365</v>
      </c>
      <c r="H188" s="28" t="s">
        <v>361</v>
      </c>
    </row>
    <row r="189" spans="1:8" ht="15" customHeight="1">
      <c r="B189" s="20" t="s">
        <v>371</v>
      </c>
      <c r="D189" s="26" t="s">
        <v>74</v>
      </c>
      <c r="E189" s="27" t="s">
        <v>357</v>
      </c>
      <c r="F189" s="27" t="s">
        <v>360</v>
      </c>
      <c r="G189" s="28" t="s">
        <v>364</v>
      </c>
      <c r="H189" s="28" t="s">
        <v>366</v>
      </c>
    </row>
    <row r="190" spans="1:8">
      <c r="B190" s="20" t="s">
        <v>373</v>
      </c>
      <c r="D190" s="27" t="s">
        <v>351</v>
      </c>
      <c r="E190" s="27" t="s">
        <v>358</v>
      </c>
      <c r="F190" s="28" t="s">
        <v>361</v>
      </c>
      <c r="G190" s="28" t="s">
        <v>366</v>
      </c>
      <c r="H190" s="28" t="s">
        <v>367</v>
      </c>
    </row>
    <row r="192" spans="1:8">
      <c r="B192" s="20" t="s">
        <v>70</v>
      </c>
    </row>
    <row r="193" spans="2:2" ht="16">
      <c r="B193" s="29" t="s">
        <v>372</v>
      </c>
    </row>
    <row r="194" spans="2:2">
      <c r="B194" s="20" t="s">
        <v>72</v>
      </c>
    </row>
    <row r="195" spans="2:2">
      <c r="B195" s="20" t="s">
        <v>73</v>
      </c>
    </row>
    <row r="196" spans="2:2">
      <c r="B196" s="20" t="s">
        <v>374</v>
      </c>
    </row>
    <row r="197" spans="2:2">
      <c r="B197" s="20" t="s">
        <v>375</v>
      </c>
    </row>
    <row r="198" spans="2:2">
      <c r="B198" s="24"/>
    </row>
    <row r="199" spans="2:2">
      <c r="B199" s="20" t="s">
        <v>148</v>
      </c>
    </row>
    <row r="200" spans="2:2">
      <c r="B200" s="20" t="s">
        <v>149</v>
      </c>
    </row>
    <row r="201" spans="2:2">
      <c r="B201" s="20" t="s">
        <v>150</v>
      </c>
    </row>
    <row r="202" spans="2:2">
      <c r="B202" s="24"/>
    </row>
    <row r="203" spans="2:2">
      <c r="B203" s="20" t="s">
        <v>154</v>
      </c>
    </row>
    <row r="204" spans="2:2">
      <c r="B204" s="20" t="s">
        <v>157</v>
      </c>
    </row>
    <row r="205" spans="2:2">
      <c r="B205" s="20" t="s">
        <v>158</v>
      </c>
    </row>
    <row r="206" spans="2:2">
      <c r="B206" s="20" t="s">
        <v>481</v>
      </c>
    </row>
    <row r="207" spans="2:2">
      <c r="B207" s="20" t="s">
        <v>159</v>
      </c>
    </row>
    <row r="208" spans="2:2">
      <c r="B208" s="20" t="s">
        <v>160</v>
      </c>
    </row>
    <row r="209" spans="1:6">
      <c r="B209" s="20" t="s">
        <v>161</v>
      </c>
    </row>
    <row r="210" spans="1:6">
      <c r="B210" s="24"/>
    </row>
    <row r="211" spans="1:6" ht="16">
      <c r="A211" s="15" t="s">
        <v>64</v>
      </c>
      <c r="B211" s="20" t="s">
        <v>69</v>
      </c>
    </row>
    <row r="212" spans="1:6">
      <c r="B212" s="20" t="s">
        <v>483</v>
      </c>
      <c r="D212" s="26" t="s">
        <v>487</v>
      </c>
      <c r="E212" s="27" t="s">
        <v>492</v>
      </c>
      <c r="F212" s="28" t="s">
        <v>497</v>
      </c>
    </row>
    <row r="213" spans="1:6">
      <c r="B213" s="20" t="s">
        <v>369</v>
      </c>
      <c r="D213" s="26" t="s">
        <v>488</v>
      </c>
      <c r="E213" s="27" t="s">
        <v>493</v>
      </c>
      <c r="F213" s="28" t="s">
        <v>496</v>
      </c>
    </row>
    <row r="214" spans="1:6">
      <c r="B214" s="20" t="s">
        <v>370</v>
      </c>
      <c r="D214" s="26" t="s">
        <v>489</v>
      </c>
      <c r="E214" s="27" t="s">
        <v>494</v>
      </c>
      <c r="F214" s="28" t="s">
        <v>495</v>
      </c>
    </row>
    <row r="215" spans="1:6">
      <c r="B215" s="20" t="s">
        <v>371</v>
      </c>
      <c r="D215" s="25" t="s">
        <v>491</v>
      </c>
      <c r="E215" s="26" t="s">
        <v>488</v>
      </c>
      <c r="F215" s="27" t="s">
        <v>493</v>
      </c>
    </row>
    <row r="216" spans="1:6">
      <c r="B216" s="20" t="s">
        <v>482</v>
      </c>
      <c r="D216" s="25" t="s">
        <v>490</v>
      </c>
      <c r="E216" s="25" t="s">
        <v>491</v>
      </c>
      <c r="F216" s="26" t="s">
        <v>488</v>
      </c>
    </row>
    <row r="218" spans="1:6">
      <c r="B218" s="20" t="s">
        <v>70</v>
      </c>
    </row>
    <row r="219" spans="1:6">
      <c r="B219" s="20" t="s">
        <v>484</v>
      </c>
    </row>
    <row r="220" spans="1:6">
      <c r="B220" s="20" t="s">
        <v>485</v>
      </c>
    </row>
    <row r="221" spans="1:6">
      <c r="B221" s="20" t="s">
        <v>486</v>
      </c>
    </row>
    <row r="223" spans="1:6">
      <c r="B223" s="20" t="s">
        <v>148</v>
      </c>
    </row>
    <row r="224" spans="1:6">
      <c r="B224" s="20" t="s">
        <v>150</v>
      </c>
    </row>
    <row r="225" spans="2:2">
      <c r="B225" s="20" t="s">
        <v>498</v>
      </c>
    </row>
    <row r="226" spans="2:2">
      <c r="B226" s="20" t="s">
        <v>149</v>
      </c>
    </row>
    <row r="228" spans="2:2">
      <c r="B228" s="23" t="s">
        <v>499</v>
      </c>
    </row>
    <row r="229" spans="2:2">
      <c r="B229" s="20" t="s">
        <v>500</v>
      </c>
    </row>
    <row r="230" spans="2:2">
      <c r="B230" s="20" t="s">
        <v>501</v>
      </c>
    </row>
    <row r="231" spans="2:2">
      <c r="B231" s="20" t="s">
        <v>502</v>
      </c>
    </row>
    <row r="232" spans="2:2">
      <c r="B232" s="20" t="s">
        <v>501</v>
      </c>
    </row>
    <row r="233" spans="2:2">
      <c r="B233" s="20" t="s">
        <v>503</v>
      </c>
    </row>
    <row r="234" spans="2:2">
      <c r="B234" s="20" t="s">
        <v>501</v>
      </c>
    </row>
    <row r="235" spans="2:2">
      <c r="B235" s="20" t="s">
        <v>504</v>
      </c>
    </row>
    <row r="236" spans="2:2">
      <c r="B236" s="20" t="s">
        <v>501</v>
      </c>
    </row>
  </sheetData>
  <sheetProtection selectLockedCells="1"/>
  <mergeCells count="13">
    <mergeCell ref="D176:D177"/>
    <mergeCell ref="E176:E177"/>
    <mergeCell ref="F176:F177"/>
    <mergeCell ref="G176:G177"/>
    <mergeCell ref="D178:D179"/>
    <mergeCell ref="E178:E179"/>
    <mergeCell ref="F178:F179"/>
    <mergeCell ref="D180:D181"/>
    <mergeCell ref="E180:E181"/>
    <mergeCell ref="F180:F181"/>
    <mergeCell ref="G180:G181"/>
    <mergeCell ref="D182:D183"/>
    <mergeCell ref="F182:F18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AK74"/>
  <sheetViews>
    <sheetView showGridLines="0" topLeftCell="D1" zoomScale="55" zoomScaleNormal="55" workbookViewId="0">
      <selection activeCell="D15" sqref="D15:D20"/>
    </sheetView>
  </sheetViews>
  <sheetFormatPr baseColWidth="10" defaultColWidth="11.5" defaultRowHeight="15"/>
  <cols>
    <col min="1" max="1" width="1.83203125" style="1" customWidth="1"/>
    <col min="2" max="2" width="5.5" style="1" customWidth="1"/>
    <col min="3" max="3" width="37.6640625" style="1" customWidth="1"/>
    <col min="4" max="4" width="52.5" style="1" customWidth="1"/>
    <col min="5" max="5" width="52" style="1" customWidth="1"/>
    <col min="6" max="6" width="37.5" style="1" customWidth="1"/>
    <col min="7" max="7" width="24.33203125" style="1" customWidth="1"/>
    <col min="8" max="9" width="13.1640625" style="1" customWidth="1"/>
    <col min="10" max="10" width="14" style="1" customWidth="1"/>
    <col min="11" max="11" width="48.5" style="1" customWidth="1"/>
    <col min="12" max="12" width="22.1640625" style="1" customWidth="1"/>
    <col min="13" max="13" width="25.5" style="1" customWidth="1"/>
    <col min="14" max="20" width="22.1640625" style="1" customWidth="1"/>
    <col min="21" max="21" width="37.6640625" style="1" customWidth="1"/>
    <col min="22" max="22" width="23.5" style="1" customWidth="1"/>
    <col min="23" max="24" width="22.6640625" style="1" customWidth="1"/>
    <col min="25" max="25" width="27" style="1" customWidth="1"/>
    <col min="26" max="26" width="23" style="1" customWidth="1"/>
    <col min="27" max="29" width="23.1640625" style="1" customWidth="1"/>
    <col min="30" max="31" width="13.1640625" style="1" customWidth="1"/>
    <col min="32" max="32" width="15.5" style="1" customWidth="1"/>
    <col min="33" max="33" width="21.83203125" style="1" customWidth="1"/>
    <col min="34" max="34" width="27.6640625" style="1" customWidth="1"/>
    <col min="35" max="37" width="18.83203125" style="1" customWidth="1"/>
    <col min="38" max="16384" width="11.5" style="1"/>
  </cols>
  <sheetData>
    <row r="1" spans="2:37" ht="15" customHeight="1"/>
    <row r="2" spans="2:37" ht="30" customHeight="1">
      <c r="C2" s="239"/>
      <c r="D2" s="79" t="s">
        <v>479</v>
      </c>
      <c r="E2" s="174" t="s">
        <v>480</v>
      </c>
      <c r="F2" s="239"/>
    </row>
    <row r="3" spans="2:37" ht="30" customHeight="1">
      <c r="C3" s="239"/>
      <c r="D3" s="41" t="s">
        <v>0</v>
      </c>
      <c r="E3" s="174" t="s">
        <v>657</v>
      </c>
      <c r="F3" s="239"/>
    </row>
    <row r="4" spans="2:37" ht="30" customHeight="1">
      <c r="C4" s="239"/>
      <c r="D4" s="41" t="s">
        <v>1</v>
      </c>
      <c r="E4" s="174" t="s">
        <v>656</v>
      </c>
      <c r="F4" s="239"/>
    </row>
    <row r="5" spans="2:37" ht="15" customHeight="1"/>
    <row r="6" spans="2:37" ht="17.25" customHeight="1">
      <c r="C6" s="308" t="s">
        <v>655</v>
      </c>
      <c r="D6" s="308"/>
      <c r="E6" s="308"/>
    </row>
    <row r="7" spans="2:37" ht="15" customHeight="1"/>
    <row r="8" spans="2:37" ht="21.75" customHeight="1">
      <c r="C8" s="91" t="s">
        <v>552</v>
      </c>
      <c r="D8" s="239"/>
      <c r="E8" s="239"/>
    </row>
    <row r="9" spans="2:37" ht="90" customHeight="1">
      <c r="C9" s="91" t="s">
        <v>551</v>
      </c>
      <c r="D9" s="240" t="str">
        <f>IF(D8=0,"",VLOOKUP(D8,'Datos SGC'!B60:C81,2))</f>
        <v/>
      </c>
      <c r="E9" s="241"/>
    </row>
    <row r="10" spans="2:37" ht="38.25" customHeight="1">
      <c r="C10" s="160"/>
      <c r="D10" s="93"/>
      <c r="E10" s="93"/>
    </row>
    <row r="11" spans="2:37" ht="24" customHeight="1" thickBot="1">
      <c r="S11" s="93"/>
      <c r="T11" s="93"/>
      <c r="U11" s="93"/>
      <c r="V11" s="93"/>
      <c r="W11" s="93"/>
      <c r="X11" s="93"/>
      <c r="Y11" s="93"/>
      <c r="Z11" s="93"/>
      <c r="AA11" s="93"/>
      <c r="AB11" s="93"/>
      <c r="AC11" s="93"/>
    </row>
    <row r="12" spans="2:37" ht="22.5" customHeight="1" thickBot="1">
      <c r="B12" s="242" t="s">
        <v>649</v>
      </c>
      <c r="C12" s="243"/>
      <c r="D12" s="243"/>
      <c r="E12" s="243"/>
      <c r="F12" s="243"/>
      <c r="G12" s="244"/>
      <c r="H12" s="242" t="s">
        <v>650</v>
      </c>
      <c r="I12" s="243"/>
      <c r="J12" s="244"/>
      <c r="K12" s="242" t="s">
        <v>102</v>
      </c>
      <c r="L12" s="243"/>
      <c r="M12" s="243"/>
      <c r="N12" s="243"/>
      <c r="O12" s="243"/>
      <c r="P12" s="243"/>
      <c r="Q12" s="243"/>
      <c r="R12" s="243"/>
      <c r="S12" s="243"/>
      <c r="T12" s="243"/>
      <c r="U12" s="243"/>
      <c r="V12" s="243"/>
      <c r="W12" s="243"/>
      <c r="X12" s="243"/>
      <c r="Y12" s="243"/>
      <c r="Z12" s="243"/>
      <c r="AA12" s="243"/>
      <c r="AB12" s="243"/>
      <c r="AC12" s="243"/>
      <c r="AD12" s="243"/>
      <c r="AE12" s="243"/>
      <c r="AF12" s="243"/>
      <c r="AG12" s="244"/>
      <c r="AH12" s="260" t="s">
        <v>652</v>
      </c>
      <c r="AI12" s="261"/>
      <c r="AJ12" s="261"/>
      <c r="AK12" s="262"/>
    </row>
    <row r="13" spans="2:37" ht="21" customHeight="1">
      <c r="B13" s="263" t="s">
        <v>553</v>
      </c>
      <c r="C13" s="265" t="s">
        <v>554</v>
      </c>
      <c r="D13" s="265" t="s">
        <v>555</v>
      </c>
      <c r="E13" s="265" t="s">
        <v>556</v>
      </c>
      <c r="F13" s="265" t="s">
        <v>558</v>
      </c>
      <c r="G13" s="267" t="s">
        <v>631</v>
      </c>
      <c r="H13" s="269" t="s">
        <v>559</v>
      </c>
      <c r="I13" s="272" t="s">
        <v>560</v>
      </c>
      <c r="J13" s="273" t="s">
        <v>630</v>
      </c>
      <c r="K13" s="275" t="s">
        <v>561</v>
      </c>
      <c r="L13" s="277" t="s">
        <v>562</v>
      </c>
      <c r="M13" s="277"/>
      <c r="N13" s="277"/>
      <c r="O13" s="277"/>
      <c r="P13" s="277"/>
      <c r="Q13" s="277"/>
      <c r="R13" s="277"/>
      <c r="S13" s="270" t="s">
        <v>570</v>
      </c>
      <c r="T13" s="270" t="s">
        <v>570</v>
      </c>
      <c r="U13" s="270" t="s">
        <v>632</v>
      </c>
      <c r="V13" s="270" t="s">
        <v>571</v>
      </c>
      <c r="W13" s="270" t="s">
        <v>572</v>
      </c>
      <c r="X13" s="270" t="s">
        <v>573</v>
      </c>
      <c r="Y13" s="270" t="s">
        <v>573</v>
      </c>
      <c r="Z13" s="270" t="s">
        <v>574</v>
      </c>
      <c r="AA13" s="270" t="s">
        <v>575</v>
      </c>
      <c r="AB13" s="270" t="s">
        <v>641</v>
      </c>
      <c r="AC13" s="270" t="s">
        <v>640</v>
      </c>
      <c r="AD13" s="270" t="s">
        <v>559</v>
      </c>
      <c r="AE13" s="270" t="s">
        <v>560</v>
      </c>
      <c r="AF13" s="270" t="s">
        <v>629</v>
      </c>
      <c r="AG13" s="278" t="s">
        <v>576</v>
      </c>
      <c r="AH13" s="269" t="s">
        <v>653</v>
      </c>
      <c r="AI13" s="272" t="s">
        <v>646</v>
      </c>
      <c r="AJ13" s="272" t="s">
        <v>648</v>
      </c>
      <c r="AK13" s="273" t="s">
        <v>647</v>
      </c>
    </row>
    <row r="14" spans="2:37" s="5" customFormat="1" ht="31.5" customHeight="1" thickBot="1">
      <c r="B14" s="264"/>
      <c r="C14" s="266"/>
      <c r="D14" s="266"/>
      <c r="E14" s="266"/>
      <c r="F14" s="266"/>
      <c r="G14" s="268"/>
      <c r="H14" s="264"/>
      <c r="I14" s="266"/>
      <c r="J14" s="274"/>
      <c r="K14" s="276"/>
      <c r="L14" s="175" t="s">
        <v>563</v>
      </c>
      <c r="M14" s="175" t="s">
        <v>564</v>
      </c>
      <c r="N14" s="175" t="s">
        <v>565</v>
      </c>
      <c r="O14" s="175" t="s">
        <v>566</v>
      </c>
      <c r="P14" s="175" t="s">
        <v>567</v>
      </c>
      <c r="Q14" s="175" t="s">
        <v>628</v>
      </c>
      <c r="R14" s="175" t="s">
        <v>569</v>
      </c>
      <c r="S14" s="271"/>
      <c r="T14" s="271"/>
      <c r="U14" s="271"/>
      <c r="V14" s="271"/>
      <c r="W14" s="271"/>
      <c r="X14" s="271"/>
      <c r="Y14" s="271"/>
      <c r="Z14" s="271"/>
      <c r="AA14" s="271"/>
      <c r="AB14" s="271"/>
      <c r="AC14" s="271"/>
      <c r="AD14" s="271"/>
      <c r="AE14" s="271"/>
      <c r="AF14" s="271"/>
      <c r="AG14" s="279"/>
      <c r="AH14" s="264"/>
      <c r="AI14" s="266"/>
      <c r="AJ14" s="266"/>
      <c r="AK14" s="274"/>
    </row>
    <row r="15" spans="2:37" s="5" customFormat="1" ht="30" customHeight="1">
      <c r="B15" s="298">
        <v>1</v>
      </c>
      <c r="C15" s="134"/>
      <c r="D15" s="251"/>
      <c r="E15" s="251"/>
      <c r="F15" s="7"/>
      <c r="G15" s="245"/>
      <c r="H15" s="254"/>
      <c r="I15" s="254"/>
      <c r="J15" s="257" t="str">
        <f>IF(OR(H15=0,I15=0),"",INDEX(MCALOR,MATCH(H15,PROBABILIDAD,0),MATCH(I15,IMPACTO,0)))</f>
        <v/>
      </c>
      <c r="K15" s="7"/>
      <c r="L15" s="141"/>
      <c r="M15" s="141"/>
      <c r="N15" s="142"/>
      <c r="O15" s="141"/>
      <c r="P15" s="142"/>
      <c r="Q15" s="143"/>
      <c r="R15" s="141"/>
      <c r="S15" s="188">
        <f t="shared" ref="S15:S56" si="0">IF(L15="",,VLOOKUP(L15,UNO,2,FALSE))+IF(M15="",0,VLOOKUP(M15,DOS,2,FALSE))+IF(O15="",0,VLOOKUP(O15,CUATRO,2,FALSE))+IF(P15="",0,VLOOKUP(P15,CINCO,2,FALSE))+IF(R15="",0,VLOOKUP(R15,SIETE,2,FALSE))+IF(N15="",0,VLOOKUP(N15,TRES,2,FALSE))+IF(Q15="",0,VLOOKUP(Q15,SEIS,2,FALSE))</f>
        <v>0</v>
      </c>
      <c r="T15" s="189" t="str">
        <f>IF(S15=0,"",IF(S15&gt;=96,"Fuerte",IF(S15&lt;=85,"Débil","Moderado")))</f>
        <v/>
      </c>
      <c r="U15" s="123"/>
      <c r="V15" s="197" t="str">
        <f>IF(U15="","",IF(U15="Se ejecuta de manera consistente por parte del responsable.","Fuerte",IF(U15="Se ejecuta algunas veces por parte del responsable.","Moderado","Débil")))</f>
        <v/>
      </c>
      <c r="W15" s="188" t="str">
        <f>IF(T15="","",IF(AND(T15="Fuerte",V15="Fuerte"),"Fuerte",IF(OR((AND(T15="Moderado",V15="Moderado")),(AND(T15="Fuerte",V15="Moderado")),(AND(T15="Moderado",V15="Fuerte"))),"Moderado","Débil")))</f>
        <v/>
      </c>
      <c r="X15" s="289" t="str">
        <f>IF(SUM(S15:S20=0),"",AVERAGEIF(S15:S20,"&gt;0"))</f>
        <v/>
      </c>
      <c r="Y15" s="292" t="str">
        <f>IF(X15="","",IF(X15=0,"",IF(X15=100,"Fuerte",IF(X15&lt;50,"Débil","Moderado"))))</f>
        <v/>
      </c>
      <c r="Z15" s="295"/>
      <c r="AA15" s="295"/>
      <c r="AB15" s="292" t="str">
        <f>IF(Y15="Débil",0,IF(AND(Y15="Fuerte",Z15="Directamente"),2,IF(AND(Y15="Moderado",Z15="Directamente"),1,"")))</f>
        <v/>
      </c>
      <c r="AC15" s="280">
        <v>0</v>
      </c>
      <c r="AD15" s="283" t="str">
        <f>IF(AB15="","",IF(AND(H15="Rara vez",AB15&gt;0),"Rara vez",IF(AND(H15="Improbable",AB15=2),"Rara vez",IF(AND(H15="Posible",AB15=2),"Rara vez",IF(AND(H15="Posible",AB15=1),"Improbable",IF(AND(H15="Probable",AB15=2),"Improbable",IF(AND(H15="Probable",AB15=1),"Posible",IF(AND(H15="Casi seguro",AB15=2),"Posible",IF(AND(H15="Casi seguro",AB15=1),"Probable",H15)))))))))</f>
        <v/>
      </c>
      <c r="AE15" s="283">
        <f>I15</f>
        <v>0</v>
      </c>
      <c r="AF15" s="283" t="str">
        <f>IF(OR(AD15="",AE15=""),"",INDEX(MCALOR,MATCH(AD15,PROBABILIDAD,0),MATCH(AE15,IMPACTO,0)))</f>
        <v/>
      </c>
      <c r="AG15" s="286"/>
      <c r="AH15" s="180"/>
      <c r="AI15" s="173"/>
      <c r="AJ15" s="173"/>
      <c r="AK15" s="163"/>
    </row>
    <row r="16" spans="2:37" ht="30" customHeight="1">
      <c r="B16" s="299"/>
      <c r="C16" s="135"/>
      <c r="D16" s="252"/>
      <c r="E16" s="252"/>
      <c r="F16" s="10"/>
      <c r="G16" s="246"/>
      <c r="H16" s="255"/>
      <c r="I16" s="255"/>
      <c r="J16" s="258"/>
      <c r="K16" s="10"/>
      <c r="L16" s="138"/>
      <c r="M16" s="138"/>
      <c r="N16" s="131"/>
      <c r="O16" s="138"/>
      <c r="P16" s="131"/>
      <c r="Q16" s="146"/>
      <c r="R16" s="138"/>
      <c r="S16" s="190">
        <f t="shared" si="0"/>
        <v>0</v>
      </c>
      <c r="T16" s="191" t="str">
        <f t="shared" ref="T16:T56" si="1">IF(S16=0,"",IF(S16&gt;=96,"Fuerte",IF(S16&lt;=85,"Débil","Moderado")))</f>
        <v/>
      </c>
      <c r="U16" s="158"/>
      <c r="V16" s="198" t="str">
        <f t="shared" ref="V16:V56" si="2">IF(U16="","",IF(U16="Se ejecuta de manera consistente por parte del responsable.","Fuerte",IF(U16="Se ejecuta algunas veces por parte del responsable.","Moderado","Débil")))</f>
        <v/>
      </c>
      <c r="W16" s="190" t="str">
        <f t="shared" ref="W16:W56" si="3">IF(T16="","",IF(AND(T16="Fuerte",V16="Fuerte"),"Fuerte",IF(OR((AND(T16="Moderado",V16="Moderado")),(AND(T16="Fuerte",V16="Moderado")),(AND(T16="Moderado",V16="Fuerte"))),"Moderado","Débil")))</f>
        <v/>
      </c>
      <c r="X16" s="290"/>
      <c r="Y16" s="293"/>
      <c r="Z16" s="296"/>
      <c r="AA16" s="296"/>
      <c r="AB16" s="293"/>
      <c r="AC16" s="281"/>
      <c r="AD16" s="284"/>
      <c r="AE16" s="284"/>
      <c r="AF16" s="284"/>
      <c r="AG16" s="287"/>
      <c r="AH16" s="181"/>
      <c r="AI16" s="130"/>
      <c r="AJ16" s="130"/>
      <c r="AK16" s="147"/>
    </row>
    <row r="17" spans="2:37" ht="30" customHeight="1">
      <c r="B17" s="299"/>
      <c r="C17" s="135"/>
      <c r="D17" s="252"/>
      <c r="E17" s="252"/>
      <c r="F17" s="10"/>
      <c r="G17" s="246"/>
      <c r="H17" s="255"/>
      <c r="I17" s="255"/>
      <c r="J17" s="258"/>
      <c r="K17" s="10"/>
      <c r="L17" s="138"/>
      <c r="M17" s="138"/>
      <c r="N17" s="131"/>
      <c r="O17" s="138"/>
      <c r="P17" s="131"/>
      <c r="Q17" s="146"/>
      <c r="R17" s="138"/>
      <c r="S17" s="190">
        <f t="shared" si="0"/>
        <v>0</v>
      </c>
      <c r="T17" s="191" t="str">
        <f t="shared" si="1"/>
        <v/>
      </c>
      <c r="U17" s="158"/>
      <c r="V17" s="198" t="str">
        <f t="shared" si="2"/>
        <v/>
      </c>
      <c r="W17" s="190" t="str">
        <f t="shared" si="3"/>
        <v/>
      </c>
      <c r="X17" s="290"/>
      <c r="Y17" s="293"/>
      <c r="Z17" s="296"/>
      <c r="AA17" s="296"/>
      <c r="AB17" s="293"/>
      <c r="AC17" s="281"/>
      <c r="AD17" s="284"/>
      <c r="AE17" s="284"/>
      <c r="AF17" s="284"/>
      <c r="AG17" s="287"/>
      <c r="AH17" s="181"/>
      <c r="AI17" s="130"/>
      <c r="AJ17" s="130"/>
      <c r="AK17" s="147"/>
    </row>
    <row r="18" spans="2:37" ht="30" customHeight="1">
      <c r="B18" s="299"/>
      <c r="C18" s="135"/>
      <c r="D18" s="252"/>
      <c r="E18" s="252"/>
      <c r="F18" s="10"/>
      <c r="G18" s="246"/>
      <c r="H18" s="255"/>
      <c r="I18" s="255"/>
      <c r="J18" s="258"/>
      <c r="K18" s="10"/>
      <c r="L18" s="138"/>
      <c r="M18" s="138"/>
      <c r="N18" s="131"/>
      <c r="O18" s="138"/>
      <c r="P18" s="131"/>
      <c r="Q18" s="146"/>
      <c r="R18" s="138"/>
      <c r="S18" s="190">
        <f t="shared" si="0"/>
        <v>0</v>
      </c>
      <c r="T18" s="191" t="str">
        <f t="shared" si="1"/>
        <v/>
      </c>
      <c r="U18" s="158"/>
      <c r="V18" s="198" t="str">
        <f t="shared" si="2"/>
        <v/>
      </c>
      <c r="W18" s="190" t="str">
        <f t="shared" si="3"/>
        <v/>
      </c>
      <c r="X18" s="290"/>
      <c r="Y18" s="293"/>
      <c r="Z18" s="296"/>
      <c r="AA18" s="296"/>
      <c r="AB18" s="293"/>
      <c r="AC18" s="281"/>
      <c r="AD18" s="284"/>
      <c r="AE18" s="284"/>
      <c r="AF18" s="284"/>
      <c r="AG18" s="287"/>
      <c r="AH18" s="181"/>
      <c r="AI18" s="130"/>
      <c r="AJ18" s="130"/>
      <c r="AK18" s="147"/>
    </row>
    <row r="19" spans="2:37" ht="30" customHeight="1">
      <c r="B19" s="299"/>
      <c r="C19" s="135"/>
      <c r="D19" s="252"/>
      <c r="E19" s="252"/>
      <c r="F19" s="10"/>
      <c r="G19" s="246"/>
      <c r="H19" s="255"/>
      <c r="I19" s="255"/>
      <c r="J19" s="258"/>
      <c r="K19" s="10"/>
      <c r="L19" s="138"/>
      <c r="M19" s="138"/>
      <c r="N19" s="131"/>
      <c r="O19" s="138"/>
      <c r="P19" s="131"/>
      <c r="Q19" s="146"/>
      <c r="R19" s="138"/>
      <c r="S19" s="190">
        <f t="shared" si="0"/>
        <v>0</v>
      </c>
      <c r="T19" s="191" t="str">
        <f t="shared" si="1"/>
        <v/>
      </c>
      <c r="U19" s="158"/>
      <c r="V19" s="198" t="str">
        <f t="shared" si="2"/>
        <v/>
      </c>
      <c r="W19" s="190" t="str">
        <f t="shared" si="3"/>
        <v/>
      </c>
      <c r="X19" s="290"/>
      <c r="Y19" s="293"/>
      <c r="Z19" s="296"/>
      <c r="AA19" s="296"/>
      <c r="AB19" s="293"/>
      <c r="AC19" s="281"/>
      <c r="AD19" s="284"/>
      <c r="AE19" s="284"/>
      <c r="AF19" s="284"/>
      <c r="AG19" s="287"/>
      <c r="AH19" s="181"/>
      <c r="AI19" s="130"/>
      <c r="AJ19" s="130"/>
      <c r="AK19" s="147"/>
    </row>
    <row r="20" spans="2:37" ht="30" customHeight="1" thickBot="1">
      <c r="B20" s="300"/>
      <c r="C20" s="136"/>
      <c r="D20" s="253"/>
      <c r="E20" s="253"/>
      <c r="F20" s="11"/>
      <c r="G20" s="247"/>
      <c r="H20" s="256"/>
      <c r="I20" s="256"/>
      <c r="J20" s="259"/>
      <c r="K20" s="11"/>
      <c r="L20" s="139"/>
      <c r="M20" s="139"/>
      <c r="N20" s="148"/>
      <c r="O20" s="139"/>
      <c r="P20" s="148"/>
      <c r="Q20" s="149"/>
      <c r="R20" s="139"/>
      <c r="S20" s="192">
        <f t="shared" si="0"/>
        <v>0</v>
      </c>
      <c r="T20" s="193" t="str">
        <f t="shared" si="1"/>
        <v/>
      </c>
      <c r="U20" s="159"/>
      <c r="V20" s="192" t="str">
        <f t="shared" si="2"/>
        <v/>
      </c>
      <c r="W20" s="192" t="str">
        <f t="shared" si="3"/>
        <v/>
      </c>
      <c r="X20" s="291"/>
      <c r="Y20" s="294"/>
      <c r="Z20" s="297"/>
      <c r="AA20" s="297"/>
      <c r="AB20" s="294"/>
      <c r="AC20" s="282"/>
      <c r="AD20" s="285"/>
      <c r="AE20" s="285"/>
      <c r="AF20" s="285"/>
      <c r="AG20" s="288"/>
      <c r="AH20" s="182"/>
      <c r="AI20" s="150"/>
      <c r="AJ20" s="150"/>
      <c r="AK20" s="151"/>
    </row>
    <row r="21" spans="2:37" ht="30" customHeight="1">
      <c r="B21" s="248">
        <v>2</v>
      </c>
      <c r="C21" s="89"/>
      <c r="D21" s="251"/>
      <c r="E21" s="251"/>
      <c r="F21" s="7"/>
      <c r="G21" s="245"/>
      <c r="H21" s="254"/>
      <c r="I21" s="254"/>
      <c r="J21" s="283" t="str">
        <f>IF(OR(H21=0,I21=0),"",INDEX(MCALOR,MATCH(H21,PROBABILIDAD,0),MATCH(I21,IMPACTO,0)))</f>
        <v/>
      </c>
      <c r="K21" s="7"/>
      <c r="L21" s="137"/>
      <c r="M21" s="137"/>
      <c r="N21" s="119"/>
      <c r="O21" s="137"/>
      <c r="P21" s="119"/>
      <c r="Q21" s="120"/>
      <c r="R21" s="137"/>
      <c r="S21" s="188">
        <f t="shared" si="0"/>
        <v>0</v>
      </c>
      <c r="T21" s="189" t="str">
        <f t="shared" si="1"/>
        <v/>
      </c>
      <c r="U21" s="123"/>
      <c r="V21" s="197" t="str">
        <f t="shared" si="2"/>
        <v/>
      </c>
      <c r="W21" s="188" t="str">
        <f t="shared" si="3"/>
        <v/>
      </c>
      <c r="X21" s="289" t="str">
        <f t="shared" ref="X21" si="4">IF(SUM(S21:S26=0),"",AVERAGEIF(S21:S26,"&gt;0"))</f>
        <v/>
      </c>
      <c r="Y21" s="292" t="str">
        <f>IF(X21="","",IF(X21=0,"",IF(X21=100,"Fuerte",IF(X21&lt;50,"Débil","Moderado"))))</f>
        <v/>
      </c>
      <c r="Z21" s="295"/>
      <c r="AA21" s="295"/>
      <c r="AB21" s="292" t="str">
        <f t="shared" ref="AB21" si="5">IF(Y21="Débil",0,IF(AND(Y21="Fuerte",Z21="Directamente"),2,IF(AND(Y21="Moderado",Z21="Directamente"),1,"")))</f>
        <v/>
      </c>
      <c r="AC21" s="280">
        <v>0</v>
      </c>
      <c r="AD21" s="283" t="str">
        <f t="shared" ref="AD21" si="6">IF(AB21="","",IF(AND(H21="Rara vez",AB21&gt;0),"Rara vez",IF(AND(H21="Improbable",AB21=2),"Rara vez",IF(AND(H21="Posible",AB21=2),"Rara vez",IF(AND(H21="Posible",AB21=1),"Improbable",IF(AND(H21="Probable",AB21=2),"Improbable",IF(AND(H21="Probable",AB21=1),"Posible",IF(AND(H21="Casi seguro",AB21=2),"Posible",IF(AND(H21="Casi seguro",AB21=1),"Probable",H21)))))))))</f>
        <v/>
      </c>
      <c r="AE21" s="283">
        <f t="shared" ref="AE21" si="7">I21</f>
        <v>0</v>
      </c>
      <c r="AF21" s="283" t="str">
        <f>IF(OR(AD21="",AE21=""),"",INDEX(MCALOR,MATCH(AD21,PROBABILIDAD,0),MATCH(AE21,IMPACTO,0)))</f>
        <v/>
      </c>
      <c r="AG21" s="286"/>
      <c r="AH21" s="164"/>
      <c r="AI21" s="166"/>
      <c r="AJ21" s="166"/>
      <c r="AK21" s="162"/>
    </row>
    <row r="22" spans="2:37" ht="30" customHeight="1">
      <c r="B22" s="249"/>
      <c r="C22" s="135"/>
      <c r="D22" s="252"/>
      <c r="E22" s="252"/>
      <c r="F22" s="10"/>
      <c r="G22" s="246"/>
      <c r="H22" s="255"/>
      <c r="I22" s="255"/>
      <c r="J22" s="284"/>
      <c r="K22" s="10"/>
      <c r="L22" s="138"/>
      <c r="M22" s="138"/>
      <c r="N22" s="131"/>
      <c r="O22" s="138"/>
      <c r="P22" s="131"/>
      <c r="Q22" s="146"/>
      <c r="R22" s="138"/>
      <c r="S22" s="190">
        <f t="shared" si="0"/>
        <v>0</v>
      </c>
      <c r="T22" s="191" t="str">
        <f t="shared" si="1"/>
        <v/>
      </c>
      <c r="U22" s="158"/>
      <c r="V22" s="198" t="str">
        <f t="shared" si="2"/>
        <v/>
      </c>
      <c r="W22" s="190" t="str">
        <f t="shared" si="3"/>
        <v/>
      </c>
      <c r="X22" s="290"/>
      <c r="Y22" s="293"/>
      <c r="Z22" s="296"/>
      <c r="AA22" s="296"/>
      <c r="AB22" s="293"/>
      <c r="AC22" s="281"/>
      <c r="AD22" s="284"/>
      <c r="AE22" s="284"/>
      <c r="AF22" s="284"/>
      <c r="AG22" s="287"/>
      <c r="AH22" s="181"/>
      <c r="AI22" s="130"/>
      <c r="AJ22" s="130"/>
      <c r="AK22" s="147"/>
    </row>
    <row r="23" spans="2:37" ht="30" customHeight="1">
      <c r="B23" s="249"/>
      <c r="C23" s="135"/>
      <c r="D23" s="252"/>
      <c r="E23" s="252"/>
      <c r="F23" s="10"/>
      <c r="G23" s="246"/>
      <c r="H23" s="255"/>
      <c r="I23" s="255"/>
      <c r="J23" s="284"/>
      <c r="K23" s="10"/>
      <c r="L23" s="138"/>
      <c r="M23" s="138"/>
      <c r="N23" s="131"/>
      <c r="O23" s="138"/>
      <c r="P23" s="131"/>
      <c r="Q23" s="146"/>
      <c r="R23" s="138"/>
      <c r="S23" s="190">
        <f t="shared" si="0"/>
        <v>0</v>
      </c>
      <c r="T23" s="191" t="str">
        <f t="shared" si="1"/>
        <v/>
      </c>
      <c r="U23" s="158"/>
      <c r="V23" s="198" t="str">
        <f t="shared" si="2"/>
        <v/>
      </c>
      <c r="W23" s="190" t="str">
        <f t="shared" si="3"/>
        <v/>
      </c>
      <c r="X23" s="290"/>
      <c r="Y23" s="293"/>
      <c r="Z23" s="296"/>
      <c r="AA23" s="296"/>
      <c r="AB23" s="293"/>
      <c r="AC23" s="281"/>
      <c r="AD23" s="284"/>
      <c r="AE23" s="284"/>
      <c r="AF23" s="284"/>
      <c r="AG23" s="287"/>
      <c r="AH23" s="181"/>
      <c r="AI23" s="130"/>
      <c r="AJ23" s="130"/>
      <c r="AK23" s="147"/>
    </row>
    <row r="24" spans="2:37" ht="30" customHeight="1">
      <c r="B24" s="249"/>
      <c r="C24" s="135"/>
      <c r="D24" s="252"/>
      <c r="E24" s="252"/>
      <c r="F24" s="10"/>
      <c r="G24" s="246"/>
      <c r="H24" s="255"/>
      <c r="I24" s="255"/>
      <c r="J24" s="284"/>
      <c r="K24" s="10"/>
      <c r="L24" s="138"/>
      <c r="M24" s="138"/>
      <c r="N24" s="131"/>
      <c r="O24" s="138"/>
      <c r="P24" s="131"/>
      <c r="Q24" s="146"/>
      <c r="R24" s="138"/>
      <c r="S24" s="190">
        <f t="shared" si="0"/>
        <v>0</v>
      </c>
      <c r="T24" s="191" t="str">
        <f t="shared" si="1"/>
        <v/>
      </c>
      <c r="U24" s="158"/>
      <c r="V24" s="198" t="str">
        <f t="shared" si="2"/>
        <v/>
      </c>
      <c r="W24" s="190" t="str">
        <f t="shared" si="3"/>
        <v/>
      </c>
      <c r="X24" s="290"/>
      <c r="Y24" s="293"/>
      <c r="Z24" s="296"/>
      <c r="AA24" s="296"/>
      <c r="AB24" s="293"/>
      <c r="AC24" s="281"/>
      <c r="AD24" s="284"/>
      <c r="AE24" s="284"/>
      <c r="AF24" s="284"/>
      <c r="AG24" s="287"/>
      <c r="AH24" s="181"/>
      <c r="AI24" s="130"/>
      <c r="AJ24" s="130"/>
      <c r="AK24" s="147"/>
    </row>
    <row r="25" spans="2:37" ht="30" customHeight="1">
      <c r="B25" s="249"/>
      <c r="C25" s="90"/>
      <c r="D25" s="252"/>
      <c r="E25" s="252"/>
      <c r="F25" s="10"/>
      <c r="G25" s="246"/>
      <c r="H25" s="255"/>
      <c r="I25" s="255"/>
      <c r="J25" s="284"/>
      <c r="K25" s="10"/>
      <c r="L25" s="138"/>
      <c r="M25" s="138"/>
      <c r="N25" s="131"/>
      <c r="O25" s="138"/>
      <c r="P25" s="131"/>
      <c r="Q25" s="146"/>
      <c r="R25" s="138"/>
      <c r="S25" s="190">
        <f t="shared" si="0"/>
        <v>0</v>
      </c>
      <c r="T25" s="191" t="str">
        <f t="shared" si="1"/>
        <v/>
      </c>
      <c r="U25" s="158"/>
      <c r="V25" s="198" t="str">
        <f t="shared" si="2"/>
        <v/>
      </c>
      <c r="W25" s="190" t="str">
        <f t="shared" si="3"/>
        <v/>
      </c>
      <c r="X25" s="290"/>
      <c r="Y25" s="293"/>
      <c r="Z25" s="296"/>
      <c r="AA25" s="296"/>
      <c r="AB25" s="293"/>
      <c r="AC25" s="281"/>
      <c r="AD25" s="284"/>
      <c r="AE25" s="284"/>
      <c r="AF25" s="284"/>
      <c r="AG25" s="287"/>
      <c r="AH25" s="181"/>
      <c r="AI25" s="130"/>
      <c r="AJ25" s="130"/>
      <c r="AK25" s="147"/>
    </row>
    <row r="26" spans="2:37" ht="30" customHeight="1" thickBot="1">
      <c r="B26" s="250"/>
      <c r="C26" s="136"/>
      <c r="D26" s="253"/>
      <c r="E26" s="253"/>
      <c r="F26" s="11"/>
      <c r="G26" s="247"/>
      <c r="H26" s="256"/>
      <c r="I26" s="256"/>
      <c r="J26" s="285"/>
      <c r="K26" s="11"/>
      <c r="L26" s="139"/>
      <c r="M26" s="139"/>
      <c r="N26" s="148"/>
      <c r="O26" s="139"/>
      <c r="P26" s="148"/>
      <c r="Q26" s="149"/>
      <c r="R26" s="139"/>
      <c r="S26" s="192">
        <f t="shared" si="0"/>
        <v>0</v>
      </c>
      <c r="T26" s="193" t="str">
        <f t="shared" si="1"/>
        <v/>
      </c>
      <c r="U26" s="159"/>
      <c r="V26" s="192" t="str">
        <f t="shared" si="2"/>
        <v/>
      </c>
      <c r="W26" s="192" t="str">
        <f t="shared" si="3"/>
        <v/>
      </c>
      <c r="X26" s="291"/>
      <c r="Y26" s="294"/>
      <c r="Z26" s="297"/>
      <c r="AA26" s="297"/>
      <c r="AB26" s="294"/>
      <c r="AC26" s="282"/>
      <c r="AD26" s="285"/>
      <c r="AE26" s="285"/>
      <c r="AF26" s="285"/>
      <c r="AG26" s="288"/>
      <c r="AH26" s="182"/>
      <c r="AI26" s="150"/>
      <c r="AJ26" s="150"/>
      <c r="AK26" s="151"/>
    </row>
    <row r="27" spans="2:37" ht="30" customHeight="1">
      <c r="B27" s="248">
        <v>3</v>
      </c>
      <c r="C27" s="89"/>
      <c r="D27" s="251"/>
      <c r="E27" s="251"/>
      <c r="F27" s="7"/>
      <c r="G27" s="245"/>
      <c r="H27" s="254"/>
      <c r="I27" s="254"/>
      <c r="J27" s="283" t="str">
        <f>IF(OR(H27=0,I27=0),"",INDEX(MCALOR,MATCH(H27,PROBABILIDAD,0),MATCH(I27,IMPACTO,0)))</f>
        <v/>
      </c>
      <c r="K27" s="7"/>
      <c r="L27" s="137"/>
      <c r="M27" s="137"/>
      <c r="N27" s="119"/>
      <c r="O27" s="137"/>
      <c r="P27" s="119"/>
      <c r="Q27" s="120"/>
      <c r="R27" s="137"/>
      <c r="S27" s="188">
        <f t="shared" si="0"/>
        <v>0</v>
      </c>
      <c r="T27" s="189" t="str">
        <f t="shared" si="1"/>
        <v/>
      </c>
      <c r="U27" s="123"/>
      <c r="V27" s="197" t="str">
        <f t="shared" si="2"/>
        <v/>
      </c>
      <c r="W27" s="188" t="str">
        <f t="shared" si="3"/>
        <v/>
      </c>
      <c r="X27" s="289" t="str">
        <f t="shared" ref="X27" si="8">IF(SUM(S27:S32=0),"",AVERAGEIF(S27:S32,"&gt;0"))</f>
        <v/>
      </c>
      <c r="Y27" s="292" t="str">
        <f>IF(X27="","",IF(X27=0,"",IF(X27=100,"Fuerte",IF(X27&lt;50,"Débil","Moderado"))))</f>
        <v/>
      </c>
      <c r="Z27" s="295"/>
      <c r="AA27" s="295"/>
      <c r="AB27" s="292" t="str">
        <f t="shared" ref="AB27" si="9">IF(Y27="Débil",0,IF(AND(Y27="Fuerte",Z27="Directamente"),2,IF(AND(Y27="Moderado",Z27="Directamente"),1,"")))</f>
        <v/>
      </c>
      <c r="AC27" s="280">
        <v>0</v>
      </c>
      <c r="AD27" s="283" t="str">
        <f t="shared" ref="AD27" si="10">IF(AB27="","",IF(AND(H27="Rara vez",AB27&gt;0),"Rara vez",IF(AND(H27="Improbable",AB27=2),"Rara vez",IF(AND(H27="Posible",AB27=2),"Rara vez",IF(AND(H27="Posible",AB27=1),"Improbable",IF(AND(H27="Probable",AB27=2),"Improbable",IF(AND(H27="Probable",AB27=1),"Posible",IF(AND(H27="Casi seguro",AB27=2),"Posible",IF(AND(H27="Casi seguro",AB27=1),"Probable",H27)))))))))</f>
        <v/>
      </c>
      <c r="AE27" s="283">
        <f t="shared" ref="AE27" si="11">I27</f>
        <v>0</v>
      </c>
      <c r="AF27" s="283" t="str">
        <f>IF(OR(AD27="",AE27=""),"",INDEX(MCALOR,MATCH(AD27,PROBABILIDAD,0),MATCH(AE27,IMPACTO,0)))</f>
        <v/>
      </c>
      <c r="AG27" s="286"/>
      <c r="AH27" s="164"/>
      <c r="AI27" s="166"/>
      <c r="AJ27" s="166"/>
      <c r="AK27" s="162"/>
    </row>
    <row r="28" spans="2:37" ht="30" customHeight="1">
      <c r="B28" s="249"/>
      <c r="C28" s="135"/>
      <c r="D28" s="252"/>
      <c r="E28" s="252"/>
      <c r="F28" s="10"/>
      <c r="G28" s="246"/>
      <c r="H28" s="255"/>
      <c r="I28" s="255"/>
      <c r="J28" s="284"/>
      <c r="K28" s="10"/>
      <c r="L28" s="138"/>
      <c r="M28" s="138"/>
      <c r="N28" s="131"/>
      <c r="O28" s="138"/>
      <c r="P28" s="131"/>
      <c r="Q28" s="146"/>
      <c r="R28" s="138"/>
      <c r="S28" s="190">
        <f t="shared" si="0"/>
        <v>0</v>
      </c>
      <c r="T28" s="191" t="str">
        <f t="shared" si="1"/>
        <v/>
      </c>
      <c r="U28" s="158"/>
      <c r="V28" s="198" t="str">
        <f t="shared" si="2"/>
        <v/>
      </c>
      <c r="W28" s="190" t="str">
        <f t="shared" si="3"/>
        <v/>
      </c>
      <c r="X28" s="290"/>
      <c r="Y28" s="293"/>
      <c r="Z28" s="296"/>
      <c r="AA28" s="296"/>
      <c r="AB28" s="293"/>
      <c r="AC28" s="281"/>
      <c r="AD28" s="284"/>
      <c r="AE28" s="284"/>
      <c r="AF28" s="284"/>
      <c r="AG28" s="287"/>
      <c r="AH28" s="181"/>
      <c r="AI28" s="130"/>
      <c r="AJ28" s="130"/>
      <c r="AK28" s="147"/>
    </row>
    <row r="29" spans="2:37" ht="30" customHeight="1">
      <c r="B29" s="249"/>
      <c r="C29" s="135"/>
      <c r="D29" s="252"/>
      <c r="E29" s="252"/>
      <c r="F29" s="10"/>
      <c r="G29" s="246"/>
      <c r="H29" s="255"/>
      <c r="I29" s="255"/>
      <c r="J29" s="284"/>
      <c r="K29" s="10"/>
      <c r="L29" s="138"/>
      <c r="M29" s="138"/>
      <c r="N29" s="131"/>
      <c r="O29" s="138"/>
      <c r="P29" s="131"/>
      <c r="Q29" s="146"/>
      <c r="R29" s="138"/>
      <c r="S29" s="190">
        <f t="shared" si="0"/>
        <v>0</v>
      </c>
      <c r="T29" s="191" t="str">
        <f t="shared" si="1"/>
        <v/>
      </c>
      <c r="U29" s="158"/>
      <c r="V29" s="198" t="str">
        <f t="shared" si="2"/>
        <v/>
      </c>
      <c r="W29" s="190" t="str">
        <f t="shared" si="3"/>
        <v/>
      </c>
      <c r="X29" s="290"/>
      <c r="Y29" s="293"/>
      <c r="Z29" s="296"/>
      <c r="AA29" s="296"/>
      <c r="AB29" s="293"/>
      <c r="AC29" s="281"/>
      <c r="AD29" s="284"/>
      <c r="AE29" s="284"/>
      <c r="AF29" s="284"/>
      <c r="AG29" s="287"/>
      <c r="AH29" s="181"/>
      <c r="AI29" s="130"/>
      <c r="AJ29" s="130"/>
      <c r="AK29" s="147"/>
    </row>
    <row r="30" spans="2:37" ht="30" customHeight="1">
      <c r="B30" s="249"/>
      <c r="C30" s="135"/>
      <c r="D30" s="252"/>
      <c r="E30" s="252"/>
      <c r="F30" s="10"/>
      <c r="G30" s="246"/>
      <c r="H30" s="255"/>
      <c r="I30" s="255"/>
      <c r="J30" s="284"/>
      <c r="K30" s="10"/>
      <c r="L30" s="138"/>
      <c r="M30" s="138"/>
      <c r="N30" s="131"/>
      <c r="O30" s="138"/>
      <c r="P30" s="131"/>
      <c r="Q30" s="146"/>
      <c r="R30" s="138"/>
      <c r="S30" s="190">
        <f t="shared" si="0"/>
        <v>0</v>
      </c>
      <c r="T30" s="191" t="str">
        <f t="shared" si="1"/>
        <v/>
      </c>
      <c r="U30" s="158"/>
      <c r="V30" s="198" t="str">
        <f t="shared" si="2"/>
        <v/>
      </c>
      <c r="W30" s="190" t="str">
        <f t="shared" si="3"/>
        <v/>
      </c>
      <c r="X30" s="290"/>
      <c r="Y30" s="293"/>
      <c r="Z30" s="296"/>
      <c r="AA30" s="296"/>
      <c r="AB30" s="293"/>
      <c r="AC30" s="281"/>
      <c r="AD30" s="284"/>
      <c r="AE30" s="284"/>
      <c r="AF30" s="284"/>
      <c r="AG30" s="287"/>
      <c r="AH30" s="181"/>
      <c r="AI30" s="130"/>
      <c r="AJ30" s="130"/>
      <c r="AK30" s="147"/>
    </row>
    <row r="31" spans="2:37" ht="30" customHeight="1">
      <c r="B31" s="249"/>
      <c r="C31" s="90"/>
      <c r="D31" s="252"/>
      <c r="E31" s="252"/>
      <c r="F31" s="10"/>
      <c r="G31" s="246"/>
      <c r="H31" s="255"/>
      <c r="I31" s="255"/>
      <c r="J31" s="284"/>
      <c r="K31" s="10"/>
      <c r="L31" s="138"/>
      <c r="M31" s="138"/>
      <c r="N31" s="131"/>
      <c r="O31" s="138"/>
      <c r="P31" s="131"/>
      <c r="Q31" s="146"/>
      <c r="R31" s="138"/>
      <c r="S31" s="190">
        <f t="shared" si="0"/>
        <v>0</v>
      </c>
      <c r="T31" s="191" t="str">
        <f t="shared" si="1"/>
        <v/>
      </c>
      <c r="U31" s="158"/>
      <c r="V31" s="198" t="str">
        <f t="shared" si="2"/>
        <v/>
      </c>
      <c r="W31" s="190" t="str">
        <f t="shared" si="3"/>
        <v/>
      </c>
      <c r="X31" s="290"/>
      <c r="Y31" s="293"/>
      <c r="Z31" s="296"/>
      <c r="AA31" s="296"/>
      <c r="AB31" s="293"/>
      <c r="AC31" s="281"/>
      <c r="AD31" s="284"/>
      <c r="AE31" s="284"/>
      <c r="AF31" s="284"/>
      <c r="AG31" s="287"/>
      <c r="AH31" s="181"/>
      <c r="AI31" s="130"/>
      <c r="AJ31" s="130"/>
      <c r="AK31" s="147"/>
    </row>
    <row r="32" spans="2:37" ht="30" customHeight="1" thickBot="1">
      <c r="B32" s="302"/>
      <c r="C32" s="167"/>
      <c r="D32" s="303"/>
      <c r="E32" s="303"/>
      <c r="F32" s="168"/>
      <c r="G32" s="247"/>
      <c r="H32" s="304"/>
      <c r="I32" s="256"/>
      <c r="J32" s="284"/>
      <c r="K32" s="168"/>
      <c r="L32" s="169"/>
      <c r="M32" s="169"/>
      <c r="N32" s="132"/>
      <c r="O32" s="169"/>
      <c r="P32" s="132"/>
      <c r="Q32" s="170"/>
      <c r="R32" s="169"/>
      <c r="S32" s="194">
        <f t="shared" si="0"/>
        <v>0</v>
      </c>
      <c r="T32" s="195" t="str">
        <f t="shared" si="1"/>
        <v/>
      </c>
      <c r="U32" s="171"/>
      <c r="V32" s="194" t="str">
        <f t="shared" si="2"/>
        <v/>
      </c>
      <c r="W32" s="194" t="str">
        <f t="shared" si="3"/>
        <v/>
      </c>
      <c r="X32" s="301"/>
      <c r="Y32" s="293"/>
      <c r="Z32" s="296"/>
      <c r="AA32" s="296"/>
      <c r="AB32" s="293"/>
      <c r="AC32" s="282"/>
      <c r="AD32" s="284"/>
      <c r="AE32" s="285"/>
      <c r="AF32" s="284"/>
      <c r="AG32" s="288"/>
      <c r="AH32" s="182"/>
      <c r="AI32" s="150"/>
      <c r="AJ32" s="150"/>
      <c r="AK32" s="151"/>
    </row>
    <row r="33" spans="2:37" ht="30" customHeight="1">
      <c r="B33" s="248">
        <v>4</v>
      </c>
      <c r="C33" s="89"/>
      <c r="D33" s="251"/>
      <c r="E33" s="251"/>
      <c r="F33" s="7"/>
      <c r="G33" s="245"/>
      <c r="H33" s="254"/>
      <c r="I33" s="254"/>
      <c r="J33" s="283" t="str">
        <f>IF(OR(H33=0,I33=0),"",INDEX(MCALOR,MATCH(H33,PROBABILIDAD,0),MATCH(I33,IMPACTO,0)))</f>
        <v/>
      </c>
      <c r="K33" s="7"/>
      <c r="L33" s="137"/>
      <c r="M33" s="137"/>
      <c r="N33" s="119"/>
      <c r="O33" s="137"/>
      <c r="P33" s="119"/>
      <c r="Q33" s="120"/>
      <c r="R33" s="137"/>
      <c r="S33" s="188">
        <f t="shared" si="0"/>
        <v>0</v>
      </c>
      <c r="T33" s="189" t="str">
        <f t="shared" si="1"/>
        <v/>
      </c>
      <c r="U33" s="123"/>
      <c r="V33" s="197" t="str">
        <f t="shared" si="2"/>
        <v/>
      </c>
      <c r="W33" s="188" t="str">
        <f t="shared" si="3"/>
        <v/>
      </c>
      <c r="X33" s="289" t="str">
        <f t="shared" ref="X33" si="12">IF(SUM(S33:S38=0),"",AVERAGEIF(S33:S38,"&gt;0"))</f>
        <v/>
      </c>
      <c r="Y33" s="292" t="str">
        <f>IF(X33="","",IF(X33=0,"",IF(X33=100,"Fuerte",IF(X33&lt;50,"Débil","Moderado"))))</f>
        <v/>
      </c>
      <c r="Z33" s="295"/>
      <c r="AA33" s="295"/>
      <c r="AB33" s="292" t="str">
        <f t="shared" ref="AB33" si="13">IF(Y33="Débil",0,IF(AND(Y33="Fuerte",Z33="Directamente"),2,IF(AND(Y33="Moderado",Z33="Directamente"),1,"")))</f>
        <v/>
      </c>
      <c r="AC33" s="280">
        <v>0</v>
      </c>
      <c r="AD33" s="283" t="str">
        <f t="shared" ref="AD33" si="14">IF(AB33="","",IF(AND(H33="Rara vez",AB33&gt;0),"Rara vez",IF(AND(H33="Improbable",AB33=2),"Rara vez",IF(AND(H33="Posible",AB33=2),"Rara vez",IF(AND(H33="Posible",AB33=1),"Improbable",IF(AND(H33="Probable",AB33=2),"Improbable",IF(AND(H33="Probable",AB33=1),"Posible",IF(AND(H33="Casi seguro",AB33=2),"Posible",IF(AND(H33="Casi seguro",AB33=1),"Probable",H33)))))))))</f>
        <v/>
      </c>
      <c r="AE33" s="283">
        <f t="shared" ref="AE33" si="15">I33</f>
        <v>0</v>
      </c>
      <c r="AF33" s="257" t="str">
        <f>IF(OR(AD33="",AE33=""),"",INDEX(MCALOR,MATCH(AD33,PROBABILIDAD,0),MATCH(AE33,IMPACTO,0)))</f>
        <v/>
      </c>
      <c r="AG33" s="286"/>
      <c r="AH33" s="164"/>
      <c r="AI33" s="166"/>
      <c r="AJ33" s="166"/>
      <c r="AK33" s="162"/>
    </row>
    <row r="34" spans="2:37" ht="30" customHeight="1">
      <c r="B34" s="249"/>
      <c r="C34" s="135"/>
      <c r="D34" s="252"/>
      <c r="E34" s="252"/>
      <c r="F34" s="10"/>
      <c r="G34" s="246"/>
      <c r="H34" s="255"/>
      <c r="I34" s="255"/>
      <c r="J34" s="284"/>
      <c r="K34" s="10"/>
      <c r="L34" s="138"/>
      <c r="M34" s="138"/>
      <c r="N34" s="131"/>
      <c r="O34" s="138"/>
      <c r="P34" s="131"/>
      <c r="Q34" s="146"/>
      <c r="R34" s="138"/>
      <c r="S34" s="190">
        <f t="shared" si="0"/>
        <v>0</v>
      </c>
      <c r="T34" s="191" t="str">
        <f t="shared" si="1"/>
        <v/>
      </c>
      <c r="U34" s="158"/>
      <c r="V34" s="198" t="str">
        <f t="shared" si="2"/>
        <v/>
      </c>
      <c r="W34" s="190" t="str">
        <f t="shared" si="3"/>
        <v/>
      </c>
      <c r="X34" s="290"/>
      <c r="Y34" s="293"/>
      <c r="Z34" s="296"/>
      <c r="AA34" s="296"/>
      <c r="AB34" s="293"/>
      <c r="AC34" s="281"/>
      <c r="AD34" s="284"/>
      <c r="AE34" s="284"/>
      <c r="AF34" s="258"/>
      <c r="AG34" s="287"/>
      <c r="AH34" s="181"/>
      <c r="AI34" s="130"/>
      <c r="AJ34" s="130"/>
      <c r="AK34" s="147"/>
    </row>
    <row r="35" spans="2:37" ht="30" customHeight="1">
      <c r="B35" s="249"/>
      <c r="C35" s="135"/>
      <c r="D35" s="252"/>
      <c r="E35" s="252"/>
      <c r="F35" s="10"/>
      <c r="G35" s="246"/>
      <c r="H35" s="255"/>
      <c r="I35" s="255"/>
      <c r="J35" s="284"/>
      <c r="K35" s="10"/>
      <c r="L35" s="138"/>
      <c r="M35" s="138"/>
      <c r="N35" s="131"/>
      <c r="O35" s="138"/>
      <c r="P35" s="131"/>
      <c r="Q35" s="146"/>
      <c r="R35" s="138"/>
      <c r="S35" s="190">
        <f t="shared" si="0"/>
        <v>0</v>
      </c>
      <c r="T35" s="191" t="str">
        <f t="shared" si="1"/>
        <v/>
      </c>
      <c r="U35" s="158"/>
      <c r="V35" s="198" t="str">
        <f t="shared" si="2"/>
        <v/>
      </c>
      <c r="W35" s="190" t="str">
        <f t="shared" si="3"/>
        <v/>
      </c>
      <c r="X35" s="290"/>
      <c r="Y35" s="293"/>
      <c r="Z35" s="296"/>
      <c r="AA35" s="296"/>
      <c r="AB35" s="293"/>
      <c r="AC35" s="281"/>
      <c r="AD35" s="284"/>
      <c r="AE35" s="284"/>
      <c r="AF35" s="258"/>
      <c r="AG35" s="287"/>
      <c r="AH35" s="181"/>
      <c r="AI35" s="130"/>
      <c r="AJ35" s="130"/>
      <c r="AK35" s="147"/>
    </row>
    <row r="36" spans="2:37" ht="30" customHeight="1">
      <c r="B36" s="249"/>
      <c r="C36" s="135"/>
      <c r="D36" s="252"/>
      <c r="E36" s="252"/>
      <c r="F36" s="10"/>
      <c r="G36" s="246"/>
      <c r="H36" s="255"/>
      <c r="I36" s="255"/>
      <c r="J36" s="284"/>
      <c r="K36" s="10"/>
      <c r="L36" s="138"/>
      <c r="M36" s="138"/>
      <c r="N36" s="131"/>
      <c r="O36" s="138"/>
      <c r="P36" s="131"/>
      <c r="Q36" s="146"/>
      <c r="R36" s="138"/>
      <c r="S36" s="190">
        <f t="shared" si="0"/>
        <v>0</v>
      </c>
      <c r="T36" s="191" t="str">
        <f t="shared" si="1"/>
        <v/>
      </c>
      <c r="U36" s="158"/>
      <c r="V36" s="198" t="str">
        <f t="shared" si="2"/>
        <v/>
      </c>
      <c r="W36" s="190" t="str">
        <f t="shared" si="3"/>
        <v/>
      </c>
      <c r="X36" s="290"/>
      <c r="Y36" s="293"/>
      <c r="Z36" s="296"/>
      <c r="AA36" s="296"/>
      <c r="AB36" s="293"/>
      <c r="AC36" s="281"/>
      <c r="AD36" s="284"/>
      <c r="AE36" s="284"/>
      <c r="AF36" s="258"/>
      <c r="AG36" s="287"/>
      <c r="AH36" s="181"/>
      <c r="AI36" s="130"/>
      <c r="AJ36" s="130"/>
      <c r="AK36" s="147"/>
    </row>
    <row r="37" spans="2:37" ht="30" customHeight="1">
      <c r="B37" s="249"/>
      <c r="C37" s="90"/>
      <c r="D37" s="252"/>
      <c r="E37" s="252"/>
      <c r="F37" s="10"/>
      <c r="G37" s="246"/>
      <c r="H37" s="255"/>
      <c r="I37" s="255"/>
      <c r="J37" s="284"/>
      <c r="K37" s="10"/>
      <c r="L37" s="138"/>
      <c r="M37" s="138"/>
      <c r="N37" s="131"/>
      <c r="O37" s="138"/>
      <c r="P37" s="131"/>
      <c r="Q37" s="146"/>
      <c r="R37" s="138"/>
      <c r="S37" s="190">
        <f t="shared" si="0"/>
        <v>0</v>
      </c>
      <c r="T37" s="191" t="str">
        <f t="shared" si="1"/>
        <v/>
      </c>
      <c r="U37" s="158"/>
      <c r="V37" s="198" t="str">
        <f t="shared" si="2"/>
        <v/>
      </c>
      <c r="W37" s="190" t="str">
        <f t="shared" si="3"/>
        <v/>
      </c>
      <c r="X37" s="290"/>
      <c r="Y37" s="293"/>
      <c r="Z37" s="296"/>
      <c r="AA37" s="296"/>
      <c r="AB37" s="293"/>
      <c r="AC37" s="281"/>
      <c r="AD37" s="284"/>
      <c r="AE37" s="284"/>
      <c r="AF37" s="258"/>
      <c r="AG37" s="287"/>
      <c r="AH37" s="181"/>
      <c r="AI37" s="130"/>
      <c r="AJ37" s="130"/>
      <c r="AK37" s="147"/>
    </row>
    <row r="38" spans="2:37" ht="30" customHeight="1" thickBot="1">
      <c r="B38" s="250"/>
      <c r="C38" s="136"/>
      <c r="D38" s="253"/>
      <c r="E38" s="253"/>
      <c r="F38" s="11"/>
      <c r="G38" s="247"/>
      <c r="H38" s="256"/>
      <c r="I38" s="256"/>
      <c r="J38" s="285"/>
      <c r="K38" s="11"/>
      <c r="L38" s="139"/>
      <c r="M38" s="139"/>
      <c r="N38" s="148"/>
      <c r="O38" s="139"/>
      <c r="P38" s="148"/>
      <c r="Q38" s="149"/>
      <c r="R38" s="139"/>
      <c r="S38" s="192">
        <f t="shared" si="0"/>
        <v>0</v>
      </c>
      <c r="T38" s="193" t="str">
        <f t="shared" si="1"/>
        <v/>
      </c>
      <c r="U38" s="159"/>
      <c r="V38" s="192" t="str">
        <f t="shared" si="2"/>
        <v/>
      </c>
      <c r="W38" s="192" t="str">
        <f t="shared" si="3"/>
        <v/>
      </c>
      <c r="X38" s="291"/>
      <c r="Y38" s="294"/>
      <c r="Z38" s="297"/>
      <c r="AA38" s="297"/>
      <c r="AB38" s="294"/>
      <c r="AC38" s="282"/>
      <c r="AD38" s="285"/>
      <c r="AE38" s="285"/>
      <c r="AF38" s="259"/>
      <c r="AG38" s="288"/>
      <c r="AH38" s="182"/>
      <c r="AI38" s="150"/>
      <c r="AJ38" s="150"/>
      <c r="AK38" s="151"/>
    </row>
    <row r="39" spans="2:37" ht="30" customHeight="1">
      <c r="B39" s="305">
        <v>5</v>
      </c>
      <c r="C39" s="94"/>
      <c r="D39" s="306"/>
      <c r="E39" s="306"/>
      <c r="F39" s="92"/>
      <c r="G39" s="245"/>
      <c r="H39" s="307"/>
      <c r="I39" s="254"/>
      <c r="J39" s="284" t="str">
        <f>IF(OR(H39=0,I39=0),"",INDEX(MCALOR,MATCH(H39,PROBABILIDAD,0),MATCH(I39,IMPACTO,0)))</f>
        <v/>
      </c>
      <c r="K39" s="92"/>
      <c r="L39" s="144"/>
      <c r="M39" s="144"/>
      <c r="N39" s="133"/>
      <c r="O39" s="144"/>
      <c r="P39" s="133"/>
      <c r="Q39" s="145"/>
      <c r="R39" s="144"/>
      <c r="S39" s="190">
        <f t="shared" si="0"/>
        <v>0</v>
      </c>
      <c r="T39" s="196" t="str">
        <f t="shared" si="1"/>
        <v/>
      </c>
      <c r="U39" s="122"/>
      <c r="V39" s="194" t="str">
        <f t="shared" si="2"/>
        <v/>
      </c>
      <c r="W39" s="190" t="str">
        <f t="shared" si="3"/>
        <v/>
      </c>
      <c r="X39" s="309" t="str">
        <f t="shared" ref="X39" si="16">IF(SUM(S39:S44=0),"",AVERAGEIF(S39:S44,"&gt;0"))</f>
        <v/>
      </c>
      <c r="Y39" s="293" t="str">
        <f>IF(X39="","",IF(X39=0,"",IF(X39=100,"Fuerte",IF(X39&lt;50,"Débil","Moderado"))))</f>
        <v/>
      </c>
      <c r="Z39" s="296"/>
      <c r="AA39" s="296"/>
      <c r="AB39" s="293" t="str">
        <f t="shared" ref="AB39" si="17">IF(Y39="Débil",0,IF(AND(Y39="Fuerte",Z39="Directamente"),2,IF(AND(Y39="Moderado",Z39="Directamente"),1,"")))</f>
        <v/>
      </c>
      <c r="AC39" s="280">
        <v>0</v>
      </c>
      <c r="AD39" s="284" t="str">
        <f t="shared" ref="AD39" si="18">IF(AB39="","",IF(AND(H39="Rara vez",AB39&gt;0),"Rara vez",IF(AND(H39="Improbable",AB39=2),"Rara vez",IF(AND(H39="Posible",AB39=2),"Rara vez",IF(AND(H39="Posible",AB39=1),"Improbable",IF(AND(H39="Probable",AB39=2),"Improbable",IF(AND(H39="Probable",AB39=1),"Posible",IF(AND(H39="Casi seguro",AB39=2),"Posible",IF(AND(H39="Casi seguro",AB39=1),"Probable",H39)))))))))</f>
        <v/>
      </c>
      <c r="AE39" s="283">
        <f t="shared" ref="AE39" si="19">I39</f>
        <v>0</v>
      </c>
      <c r="AF39" s="284" t="str">
        <f>IF(OR(AD39="",AE39=""),"",INDEX(MCALOR,MATCH(AD39,PROBABILIDAD,0),MATCH(AE39,IMPACTO,0)))</f>
        <v/>
      </c>
      <c r="AG39" s="286"/>
      <c r="AH39" s="164"/>
      <c r="AI39" s="166"/>
      <c r="AJ39" s="166"/>
      <c r="AK39" s="162"/>
    </row>
    <row r="40" spans="2:37" ht="30" customHeight="1">
      <c r="B40" s="249"/>
      <c r="C40" s="135"/>
      <c r="D40" s="252"/>
      <c r="E40" s="252"/>
      <c r="F40" s="10"/>
      <c r="G40" s="246"/>
      <c r="H40" s="255"/>
      <c r="I40" s="255"/>
      <c r="J40" s="284"/>
      <c r="K40" s="10"/>
      <c r="L40" s="138"/>
      <c r="M40" s="138"/>
      <c r="N40" s="131"/>
      <c r="O40" s="138"/>
      <c r="P40" s="131"/>
      <c r="Q40" s="146"/>
      <c r="R40" s="138"/>
      <c r="S40" s="190">
        <f t="shared" si="0"/>
        <v>0</v>
      </c>
      <c r="T40" s="191" t="str">
        <f t="shared" si="1"/>
        <v/>
      </c>
      <c r="U40" s="158"/>
      <c r="V40" s="198" t="str">
        <f t="shared" si="2"/>
        <v/>
      </c>
      <c r="W40" s="190" t="str">
        <f t="shared" si="3"/>
        <v/>
      </c>
      <c r="X40" s="290"/>
      <c r="Y40" s="293"/>
      <c r="Z40" s="296"/>
      <c r="AA40" s="296"/>
      <c r="AB40" s="293"/>
      <c r="AC40" s="281"/>
      <c r="AD40" s="284"/>
      <c r="AE40" s="284"/>
      <c r="AF40" s="284"/>
      <c r="AG40" s="287"/>
      <c r="AH40" s="181"/>
      <c r="AI40" s="130"/>
      <c r="AJ40" s="130"/>
      <c r="AK40" s="147"/>
    </row>
    <row r="41" spans="2:37" ht="30" customHeight="1">
      <c r="B41" s="249"/>
      <c r="C41" s="135"/>
      <c r="D41" s="252"/>
      <c r="E41" s="252"/>
      <c r="F41" s="10"/>
      <c r="G41" s="246"/>
      <c r="H41" s="255"/>
      <c r="I41" s="255"/>
      <c r="J41" s="284"/>
      <c r="K41" s="10"/>
      <c r="L41" s="138"/>
      <c r="M41" s="138"/>
      <c r="N41" s="131"/>
      <c r="O41" s="138"/>
      <c r="P41" s="131"/>
      <c r="Q41" s="146"/>
      <c r="R41" s="138"/>
      <c r="S41" s="190">
        <f t="shared" si="0"/>
        <v>0</v>
      </c>
      <c r="T41" s="191" t="str">
        <f t="shared" si="1"/>
        <v/>
      </c>
      <c r="U41" s="158"/>
      <c r="V41" s="198" t="str">
        <f t="shared" si="2"/>
        <v/>
      </c>
      <c r="W41" s="190" t="str">
        <f t="shared" si="3"/>
        <v/>
      </c>
      <c r="X41" s="290"/>
      <c r="Y41" s="293"/>
      <c r="Z41" s="296"/>
      <c r="AA41" s="296"/>
      <c r="AB41" s="293"/>
      <c r="AC41" s="281"/>
      <c r="AD41" s="284"/>
      <c r="AE41" s="284"/>
      <c r="AF41" s="284"/>
      <c r="AG41" s="287"/>
      <c r="AH41" s="181"/>
      <c r="AI41" s="130"/>
      <c r="AJ41" s="130"/>
      <c r="AK41" s="147"/>
    </row>
    <row r="42" spans="2:37" ht="30" customHeight="1">
      <c r="B42" s="249"/>
      <c r="C42" s="135"/>
      <c r="D42" s="252"/>
      <c r="E42" s="252"/>
      <c r="F42" s="10"/>
      <c r="G42" s="246"/>
      <c r="H42" s="255"/>
      <c r="I42" s="255"/>
      <c r="J42" s="284"/>
      <c r="K42" s="10"/>
      <c r="L42" s="138"/>
      <c r="M42" s="138"/>
      <c r="N42" s="131"/>
      <c r="O42" s="138"/>
      <c r="P42" s="131"/>
      <c r="Q42" s="146"/>
      <c r="R42" s="138"/>
      <c r="S42" s="190">
        <f t="shared" si="0"/>
        <v>0</v>
      </c>
      <c r="T42" s="191" t="str">
        <f t="shared" si="1"/>
        <v/>
      </c>
      <c r="U42" s="158"/>
      <c r="V42" s="198" t="str">
        <f t="shared" si="2"/>
        <v/>
      </c>
      <c r="W42" s="190" t="str">
        <f t="shared" si="3"/>
        <v/>
      </c>
      <c r="X42" s="290"/>
      <c r="Y42" s="293"/>
      <c r="Z42" s="296"/>
      <c r="AA42" s="296"/>
      <c r="AB42" s="293"/>
      <c r="AC42" s="281"/>
      <c r="AD42" s="284"/>
      <c r="AE42" s="284"/>
      <c r="AF42" s="284"/>
      <c r="AG42" s="287"/>
      <c r="AH42" s="181"/>
      <c r="AI42" s="130"/>
      <c r="AJ42" s="130"/>
      <c r="AK42" s="147"/>
    </row>
    <row r="43" spans="2:37" ht="30" customHeight="1">
      <c r="B43" s="249"/>
      <c r="C43" s="90"/>
      <c r="D43" s="252"/>
      <c r="E43" s="252"/>
      <c r="F43" s="10"/>
      <c r="G43" s="246"/>
      <c r="H43" s="255"/>
      <c r="I43" s="255"/>
      <c r="J43" s="284"/>
      <c r="K43" s="10"/>
      <c r="L43" s="138"/>
      <c r="M43" s="138"/>
      <c r="N43" s="131"/>
      <c r="O43" s="138"/>
      <c r="P43" s="131"/>
      <c r="Q43" s="146"/>
      <c r="R43" s="138"/>
      <c r="S43" s="190">
        <f t="shared" si="0"/>
        <v>0</v>
      </c>
      <c r="T43" s="191" t="str">
        <f t="shared" si="1"/>
        <v/>
      </c>
      <c r="U43" s="158"/>
      <c r="V43" s="198" t="str">
        <f t="shared" si="2"/>
        <v/>
      </c>
      <c r="W43" s="190" t="str">
        <f t="shared" si="3"/>
        <v/>
      </c>
      <c r="X43" s="290"/>
      <c r="Y43" s="293"/>
      <c r="Z43" s="296"/>
      <c r="AA43" s="296"/>
      <c r="AB43" s="293"/>
      <c r="AC43" s="281"/>
      <c r="AD43" s="284"/>
      <c r="AE43" s="284"/>
      <c r="AF43" s="284"/>
      <c r="AG43" s="287"/>
      <c r="AH43" s="181"/>
      <c r="AI43" s="130"/>
      <c r="AJ43" s="130"/>
      <c r="AK43" s="147"/>
    </row>
    <row r="44" spans="2:37" ht="30" customHeight="1" thickBot="1">
      <c r="B44" s="302"/>
      <c r="C44" s="167"/>
      <c r="D44" s="303"/>
      <c r="E44" s="303"/>
      <c r="F44" s="168"/>
      <c r="G44" s="247"/>
      <c r="H44" s="304"/>
      <c r="I44" s="256"/>
      <c r="J44" s="284"/>
      <c r="K44" s="168"/>
      <c r="L44" s="169"/>
      <c r="M44" s="169"/>
      <c r="N44" s="132"/>
      <c r="O44" s="169"/>
      <c r="P44" s="132"/>
      <c r="Q44" s="170"/>
      <c r="R44" s="169"/>
      <c r="S44" s="194">
        <f t="shared" si="0"/>
        <v>0</v>
      </c>
      <c r="T44" s="195" t="str">
        <f t="shared" si="1"/>
        <v/>
      </c>
      <c r="U44" s="171"/>
      <c r="V44" s="194" t="str">
        <f t="shared" si="2"/>
        <v/>
      </c>
      <c r="W44" s="194" t="str">
        <f t="shared" si="3"/>
        <v/>
      </c>
      <c r="X44" s="301"/>
      <c r="Y44" s="293"/>
      <c r="Z44" s="296"/>
      <c r="AA44" s="296"/>
      <c r="AB44" s="293"/>
      <c r="AC44" s="282"/>
      <c r="AD44" s="284"/>
      <c r="AE44" s="285"/>
      <c r="AF44" s="284"/>
      <c r="AG44" s="288"/>
      <c r="AH44" s="182"/>
      <c r="AI44" s="150"/>
      <c r="AJ44" s="150"/>
      <c r="AK44" s="151"/>
    </row>
    <row r="45" spans="2:37" ht="30" customHeight="1">
      <c r="B45" s="248">
        <v>6</v>
      </c>
      <c r="C45" s="89"/>
      <c r="D45" s="251"/>
      <c r="E45" s="251"/>
      <c r="F45" s="7"/>
      <c r="G45" s="245"/>
      <c r="H45" s="254"/>
      <c r="I45" s="254"/>
      <c r="J45" s="283" t="str">
        <f>IF(OR(H45=0,I45=0),"",INDEX(MCALOR,MATCH(H45,PROBABILIDAD,0),MATCH(I45,IMPACTO,0)))</f>
        <v/>
      </c>
      <c r="K45" s="7"/>
      <c r="L45" s="137"/>
      <c r="M45" s="137"/>
      <c r="N45" s="119"/>
      <c r="O45" s="137"/>
      <c r="P45" s="119"/>
      <c r="Q45" s="120"/>
      <c r="R45" s="137"/>
      <c r="S45" s="188">
        <f t="shared" si="0"/>
        <v>0</v>
      </c>
      <c r="T45" s="189" t="str">
        <f t="shared" si="1"/>
        <v/>
      </c>
      <c r="U45" s="123"/>
      <c r="V45" s="197" t="str">
        <f t="shared" si="2"/>
        <v/>
      </c>
      <c r="W45" s="188" t="str">
        <f t="shared" si="3"/>
        <v/>
      </c>
      <c r="X45" s="289" t="str">
        <f>IF(SUM(S45:S50=0),"",AVERAGEIF(S45:S50,"&gt;0"))</f>
        <v/>
      </c>
      <c r="Y45" s="292" t="str">
        <f>IF(X45="","",IF(X45=0,"",IF(X45=100,"Fuerte",IF(X45&lt;50,"Débil","Moderado"))))</f>
        <v/>
      </c>
      <c r="Z45" s="295"/>
      <c r="AA45" s="295"/>
      <c r="AB45" s="292" t="str">
        <f t="shared" ref="AB45" si="20">IF(Y45="Débil",0,IF(AND(Y45="Fuerte",Z45="Directamente"),2,IF(AND(Y45="Moderado",Z45="Directamente"),1,"")))</f>
        <v/>
      </c>
      <c r="AC45" s="280">
        <v>0</v>
      </c>
      <c r="AD45" s="283" t="str">
        <f t="shared" ref="AD45" si="21">IF(AB45="","",IF(AND(H45="Rara vez",AB45&gt;0),"Rara vez",IF(AND(H45="Improbable",AB45=2),"Rara vez",IF(AND(H45="Posible",AB45=2),"Rara vez",IF(AND(H45="Posible",AB45=1),"Improbable",IF(AND(H45="Probable",AB45=2),"Improbable",IF(AND(H45="Probable",AB45=1),"Posible",IF(AND(H45="Casi seguro",AB45=2),"Posible",IF(AND(H45="Casi seguro",AB45=1),"Probable",H45)))))))))</f>
        <v/>
      </c>
      <c r="AE45" s="283">
        <f t="shared" ref="AE45" si="22">I45</f>
        <v>0</v>
      </c>
      <c r="AF45" s="257" t="str">
        <f>IF(OR(AD45="",AE45=""),"",INDEX(MCALOR,MATCH(AD45,PROBABILIDAD,0),MATCH(AE45,IMPACTO,0)))</f>
        <v/>
      </c>
      <c r="AG45" s="286"/>
      <c r="AH45" s="164"/>
      <c r="AI45" s="166"/>
      <c r="AJ45" s="166"/>
      <c r="AK45" s="162"/>
    </row>
    <row r="46" spans="2:37" ht="30" customHeight="1">
      <c r="B46" s="249"/>
      <c r="C46" s="135"/>
      <c r="D46" s="252"/>
      <c r="E46" s="252"/>
      <c r="F46" s="10"/>
      <c r="G46" s="246"/>
      <c r="H46" s="255"/>
      <c r="I46" s="255"/>
      <c r="J46" s="284"/>
      <c r="K46" s="10"/>
      <c r="L46" s="138"/>
      <c r="M46" s="138"/>
      <c r="N46" s="131"/>
      <c r="O46" s="138"/>
      <c r="P46" s="131"/>
      <c r="Q46" s="146"/>
      <c r="R46" s="138"/>
      <c r="S46" s="190">
        <f t="shared" si="0"/>
        <v>0</v>
      </c>
      <c r="T46" s="191" t="str">
        <f t="shared" si="1"/>
        <v/>
      </c>
      <c r="U46" s="158"/>
      <c r="V46" s="198" t="str">
        <f t="shared" si="2"/>
        <v/>
      </c>
      <c r="W46" s="190" t="str">
        <f t="shared" si="3"/>
        <v/>
      </c>
      <c r="X46" s="290"/>
      <c r="Y46" s="293"/>
      <c r="Z46" s="296"/>
      <c r="AA46" s="296"/>
      <c r="AB46" s="293"/>
      <c r="AC46" s="281"/>
      <c r="AD46" s="284"/>
      <c r="AE46" s="284"/>
      <c r="AF46" s="258"/>
      <c r="AG46" s="287"/>
      <c r="AH46" s="181"/>
      <c r="AI46" s="130"/>
      <c r="AJ46" s="130"/>
      <c r="AK46" s="147"/>
    </row>
    <row r="47" spans="2:37" ht="30" customHeight="1">
      <c r="B47" s="249"/>
      <c r="C47" s="135"/>
      <c r="D47" s="252"/>
      <c r="E47" s="252"/>
      <c r="F47" s="10"/>
      <c r="G47" s="246"/>
      <c r="H47" s="255"/>
      <c r="I47" s="255"/>
      <c r="J47" s="284"/>
      <c r="K47" s="10"/>
      <c r="L47" s="138"/>
      <c r="M47" s="138"/>
      <c r="N47" s="131"/>
      <c r="O47" s="138"/>
      <c r="P47" s="131"/>
      <c r="Q47" s="146"/>
      <c r="R47" s="138"/>
      <c r="S47" s="190">
        <f t="shared" si="0"/>
        <v>0</v>
      </c>
      <c r="T47" s="191" t="str">
        <f t="shared" si="1"/>
        <v/>
      </c>
      <c r="U47" s="158"/>
      <c r="V47" s="198" t="str">
        <f t="shared" si="2"/>
        <v/>
      </c>
      <c r="W47" s="190" t="str">
        <f t="shared" si="3"/>
        <v/>
      </c>
      <c r="X47" s="290"/>
      <c r="Y47" s="293"/>
      <c r="Z47" s="296"/>
      <c r="AA47" s="296"/>
      <c r="AB47" s="293"/>
      <c r="AC47" s="281"/>
      <c r="AD47" s="284"/>
      <c r="AE47" s="284"/>
      <c r="AF47" s="258"/>
      <c r="AG47" s="287"/>
      <c r="AH47" s="181"/>
      <c r="AI47" s="130"/>
      <c r="AJ47" s="130"/>
      <c r="AK47" s="147"/>
    </row>
    <row r="48" spans="2:37" ht="30" customHeight="1">
      <c r="B48" s="249"/>
      <c r="C48" s="135"/>
      <c r="D48" s="252"/>
      <c r="E48" s="252"/>
      <c r="F48" s="10"/>
      <c r="G48" s="246"/>
      <c r="H48" s="255"/>
      <c r="I48" s="255"/>
      <c r="J48" s="284"/>
      <c r="K48" s="10"/>
      <c r="L48" s="138"/>
      <c r="M48" s="138"/>
      <c r="N48" s="131"/>
      <c r="O48" s="138"/>
      <c r="P48" s="131"/>
      <c r="Q48" s="146"/>
      <c r="R48" s="138"/>
      <c r="S48" s="190">
        <f t="shared" si="0"/>
        <v>0</v>
      </c>
      <c r="T48" s="191" t="str">
        <f t="shared" si="1"/>
        <v/>
      </c>
      <c r="U48" s="158"/>
      <c r="V48" s="198" t="str">
        <f t="shared" si="2"/>
        <v/>
      </c>
      <c r="W48" s="190" t="str">
        <f t="shared" si="3"/>
        <v/>
      </c>
      <c r="X48" s="290"/>
      <c r="Y48" s="293"/>
      <c r="Z48" s="296"/>
      <c r="AA48" s="296"/>
      <c r="AB48" s="293"/>
      <c r="AC48" s="281"/>
      <c r="AD48" s="284"/>
      <c r="AE48" s="284"/>
      <c r="AF48" s="258"/>
      <c r="AG48" s="287"/>
      <c r="AH48" s="181"/>
      <c r="AI48" s="130"/>
      <c r="AJ48" s="130"/>
      <c r="AK48" s="147"/>
    </row>
    <row r="49" spans="2:37" ht="30" customHeight="1">
      <c r="B49" s="249"/>
      <c r="C49" s="90"/>
      <c r="D49" s="252"/>
      <c r="E49" s="252"/>
      <c r="F49" s="10"/>
      <c r="G49" s="246"/>
      <c r="H49" s="255"/>
      <c r="I49" s="255"/>
      <c r="J49" s="284"/>
      <c r="K49" s="10"/>
      <c r="L49" s="138"/>
      <c r="M49" s="138"/>
      <c r="N49" s="131"/>
      <c r="O49" s="138"/>
      <c r="P49" s="131"/>
      <c r="Q49" s="146"/>
      <c r="R49" s="138"/>
      <c r="S49" s="190">
        <f t="shared" si="0"/>
        <v>0</v>
      </c>
      <c r="T49" s="191" t="str">
        <f t="shared" si="1"/>
        <v/>
      </c>
      <c r="U49" s="158"/>
      <c r="V49" s="198" t="str">
        <f t="shared" si="2"/>
        <v/>
      </c>
      <c r="W49" s="190" t="str">
        <f t="shared" si="3"/>
        <v/>
      </c>
      <c r="X49" s="290"/>
      <c r="Y49" s="293"/>
      <c r="Z49" s="296"/>
      <c r="AA49" s="296"/>
      <c r="AB49" s="293"/>
      <c r="AC49" s="281"/>
      <c r="AD49" s="284"/>
      <c r="AE49" s="284"/>
      <c r="AF49" s="258"/>
      <c r="AG49" s="287"/>
      <c r="AH49" s="181"/>
      <c r="AI49" s="130"/>
      <c r="AJ49" s="130"/>
      <c r="AK49" s="147"/>
    </row>
    <row r="50" spans="2:37" ht="30" customHeight="1" thickBot="1">
      <c r="B50" s="250"/>
      <c r="C50" s="136"/>
      <c r="D50" s="253"/>
      <c r="E50" s="253"/>
      <c r="F50" s="11"/>
      <c r="G50" s="247"/>
      <c r="H50" s="256"/>
      <c r="I50" s="256"/>
      <c r="J50" s="285"/>
      <c r="K50" s="11"/>
      <c r="L50" s="139"/>
      <c r="M50" s="139"/>
      <c r="N50" s="148"/>
      <c r="O50" s="139"/>
      <c r="P50" s="148"/>
      <c r="Q50" s="149"/>
      <c r="R50" s="139"/>
      <c r="S50" s="192">
        <f t="shared" si="0"/>
        <v>0</v>
      </c>
      <c r="T50" s="193" t="str">
        <f t="shared" si="1"/>
        <v/>
      </c>
      <c r="U50" s="159"/>
      <c r="V50" s="192" t="str">
        <f t="shared" si="2"/>
        <v/>
      </c>
      <c r="W50" s="192" t="str">
        <f t="shared" si="3"/>
        <v/>
      </c>
      <c r="X50" s="291"/>
      <c r="Y50" s="294"/>
      <c r="Z50" s="297"/>
      <c r="AA50" s="297"/>
      <c r="AB50" s="294"/>
      <c r="AC50" s="282"/>
      <c r="AD50" s="285"/>
      <c r="AE50" s="285"/>
      <c r="AF50" s="259"/>
      <c r="AG50" s="288"/>
      <c r="AH50" s="182"/>
      <c r="AI50" s="150"/>
      <c r="AJ50" s="150"/>
      <c r="AK50" s="151"/>
    </row>
    <row r="51" spans="2:37" ht="30" customHeight="1">
      <c r="B51" s="248">
        <v>7</v>
      </c>
      <c r="C51" s="89"/>
      <c r="D51" s="251"/>
      <c r="E51" s="251"/>
      <c r="F51" s="7"/>
      <c r="G51" s="245"/>
      <c r="H51" s="254"/>
      <c r="I51" s="254"/>
      <c r="J51" s="257" t="str">
        <f>IF(OR(H51=0,I51=0),"",INDEX(MCALOR,MATCH(H51,PROBABILIDAD,0),MATCH(I51,IMPACTO,0)))</f>
        <v/>
      </c>
      <c r="K51" s="7"/>
      <c r="L51" s="137"/>
      <c r="M51" s="137"/>
      <c r="N51" s="119"/>
      <c r="O51" s="137"/>
      <c r="P51" s="119"/>
      <c r="Q51" s="120"/>
      <c r="R51" s="137"/>
      <c r="S51" s="188">
        <f t="shared" si="0"/>
        <v>0</v>
      </c>
      <c r="T51" s="189" t="str">
        <f t="shared" si="1"/>
        <v/>
      </c>
      <c r="U51" s="123"/>
      <c r="V51" s="197" t="str">
        <f t="shared" si="2"/>
        <v/>
      </c>
      <c r="W51" s="188" t="str">
        <f t="shared" si="3"/>
        <v/>
      </c>
      <c r="X51" s="289" t="str">
        <f t="shared" ref="X51" si="23">IF(SUM(S51:S56=0),"",AVERAGEIF(S51:S56,"&gt;0"))</f>
        <v/>
      </c>
      <c r="Y51" s="292" t="str">
        <f>IF(X51="","",IF(X51=0,"",IF(X51=100,"Fuerte",IF(X51&lt;50,"Débil","Moderado"))))</f>
        <v/>
      </c>
      <c r="Z51" s="295"/>
      <c r="AA51" s="295"/>
      <c r="AB51" s="292" t="str">
        <f t="shared" ref="AB51" si="24">IF(Y51="Débil",0,IF(AND(Y51="Fuerte",Z51="Directamente"),2,IF(AND(Y51="Moderado",Z51="Directamente"),1,"")))</f>
        <v/>
      </c>
      <c r="AC51" s="280">
        <v>0</v>
      </c>
      <c r="AD51" s="283" t="str">
        <f t="shared" ref="AD51" si="25">IF(AB51="","",IF(AND(H51="Rara vez",AB51&gt;0),"Rara vez",IF(AND(H51="Improbable",AB51=2),"Rara vez",IF(AND(H51="Posible",AB51=2),"Rara vez",IF(AND(H51="Posible",AB51=1),"Improbable",IF(AND(H51="Probable",AB51=2),"Improbable",IF(AND(H51="Probable",AB51=1),"Posible",IF(AND(H51="Casi seguro",AB51=2),"Posible",IF(AND(H51="Casi seguro",AB51=1),"Probable",H51)))))))))</f>
        <v/>
      </c>
      <c r="AE51" s="283">
        <f t="shared" ref="AE51" si="26">I51</f>
        <v>0</v>
      </c>
      <c r="AF51" s="283" t="str">
        <f>IF(OR(AD51="",AE51=""),"",INDEX(MCALOR,MATCH(AD51,PROBABILIDAD,0),MATCH(AE51,IMPACTO,0)))</f>
        <v/>
      </c>
      <c r="AG51" s="286"/>
      <c r="AH51" s="164"/>
      <c r="AI51" s="166"/>
      <c r="AJ51" s="166"/>
      <c r="AK51" s="162"/>
    </row>
    <row r="52" spans="2:37" ht="30" customHeight="1">
      <c r="B52" s="249"/>
      <c r="C52" s="135"/>
      <c r="D52" s="252"/>
      <c r="E52" s="252"/>
      <c r="F52" s="10"/>
      <c r="G52" s="246"/>
      <c r="H52" s="255"/>
      <c r="I52" s="255"/>
      <c r="J52" s="258"/>
      <c r="K52" s="10"/>
      <c r="L52" s="138"/>
      <c r="M52" s="138"/>
      <c r="N52" s="131"/>
      <c r="O52" s="138"/>
      <c r="P52" s="131"/>
      <c r="Q52" s="146"/>
      <c r="R52" s="138"/>
      <c r="S52" s="190">
        <f t="shared" si="0"/>
        <v>0</v>
      </c>
      <c r="T52" s="191" t="str">
        <f t="shared" si="1"/>
        <v/>
      </c>
      <c r="U52" s="158"/>
      <c r="V52" s="198" t="str">
        <f t="shared" si="2"/>
        <v/>
      </c>
      <c r="W52" s="190" t="str">
        <f t="shared" si="3"/>
        <v/>
      </c>
      <c r="X52" s="290"/>
      <c r="Y52" s="293"/>
      <c r="Z52" s="296"/>
      <c r="AA52" s="296"/>
      <c r="AB52" s="293"/>
      <c r="AC52" s="281"/>
      <c r="AD52" s="284"/>
      <c r="AE52" s="284"/>
      <c r="AF52" s="284"/>
      <c r="AG52" s="287"/>
      <c r="AH52" s="181"/>
      <c r="AI52" s="130"/>
      <c r="AJ52" s="130"/>
      <c r="AK52" s="147"/>
    </row>
    <row r="53" spans="2:37" ht="30" customHeight="1">
      <c r="B53" s="249"/>
      <c r="C53" s="135"/>
      <c r="D53" s="252"/>
      <c r="E53" s="252"/>
      <c r="F53" s="10"/>
      <c r="G53" s="246"/>
      <c r="H53" s="255"/>
      <c r="I53" s="255"/>
      <c r="J53" s="258"/>
      <c r="K53" s="10"/>
      <c r="L53" s="138"/>
      <c r="M53" s="138"/>
      <c r="N53" s="131"/>
      <c r="O53" s="138"/>
      <c r="P53" s="131"/>
      <c r="Q53" s="146"/>
      <c r="R53" s="138"/>
      <c r="S53" s="190">
        <f t="shared" si="0"/>
        <v>0</v>
      </c>
      <c r="T53" s="191" t="str">
        <f t="shared" si="1"/>
        <v/>
      </c>
      <c r="U53" s="158"/>
      <c r="V53" s="198" t="str">
        <f t="shared" si="2"/>
        <v/>
      </c>
      <c r="W53" s="190" t="str">
        <f t="shared" si="3"/>
        <v/>
      </c>
      <c r="X53" s="290"/>
      <c r="Y53" s="293"/>
      <c r="Z53" s="296"/>
      <c r="AA53" s="296"/>
      <c r="AB53" s="293"/>
      <c r="AC53" s="281"/>
      <c r="AD53" s="284"/>
      <c r="AE53" s="284"/>
      <c r="AF53" s="284"/>
      <c r="AG53" s="287"/>
      <c r="AH53" s="181"/>
      <c r="AI53" s="130"/>
      <c r="AJ53" s="130"/>
      <c r="AK53" s="147"/>
    </row>
    <row r="54" spans="2:37" ht="30" customHeight="1">
      <c r="B54" s="249"/>
      <c r="C54" s="135"/>
      <c r="D54" s="252"/>
      <c r="E54" s="252"/>
      <c r="F54" s="10"/>
      <c r="G54" s="246"/>
      <c r="H54" s="255"/>
      <c r="I54" s="255"/>
      <c r="J54" s="258"/>
      <c r="K54" s="10"/>
      <c r="L54" s="138"/>
      <c r="M54" s="138"/>
      <c r="N54" s="131"/>
      <c r="O54" s="138"/>
      <c r="P54" s="131"/>
      <c r="Q54" s="146"/>
      <c r="R54" s="138"/>
      <c r="S54" s="190">
        <f t="shared" si="0"/>
        <v>0</v>
      </c>
      <c r="T54" s="191" t="str">
        <f t="shared" si="1"/>
        <v/>
      </c>
      <c r="U54" s="158"/>
      <c r="V54" s="198" t="str">
        <f t="shared" si="2"/>
        <v/>
      </c>
      <c r="W54" s="190" t="str">
        <f t="shared" si="3"/>
        <v/>
      </c>
      <c r="X54" s="290"/>
      <c r="Y54" s="293"/>
      <c r="Z54" s="296"/>
      <c r="AA54" s="296"/>
      <c r="AB54" s="293"/>
      <c r="AC54" s="281"/>
      <c r="AD54" s="284"/>
      <c r="AE54" s="284"/>
      <c r="AF54" s="284"/>
      <c r="AG54" s="287"/>
      <c r="AH54" s="181"/>
      <c r="AI54" s="130"/>
      <c r="AJ54" s="130"/>
      <c r="AK54" s="147"/>
    </row>
    <row r="55" spans="2:37" ht="30" customHeight="1">
      <c r="B55" s="249"/>
      <c r="C55" s="90"/>
      <c r="D55" s="252"/>
      <c r="E55" s="252"/>
      <c r="F55" s="10"/>
      <c r="G55" s="246"/>
      <c r="H55" s="255"/>
      <c r="I55" s="255"/>
      <c r="J55" s="258"/>
      <c r="K55" s="10"/>
      <c r="L55" s="138"/>
      <c r="M55" s="138"/>
      <c r="N55" s="131"/>
      <c r="O55" s="138"/>
      <c r="P55" s="131"/>
      <c r="Q55" s="146"/>
      <c r="R55" s="138"/>
      <c r="S55" s="190">
        <f t="shared" si="0"/>
        <v>0</v>
      </c>
      <c r="T55" s="191" t="str">
        <f t="shared" si="1"/>
        <v/>
      </c>
      <c r="U55" s="158"/>
      <c r="V55" s="198" t="str">
        <f t="shared" si="2"/>
        <v/>
      </c>
      <c r="W55" s="190" t="str">
        <f t="shared" si="3"/>
        <v/>
      </c>
      <c r="X55" s="290"/>
      <c r="Y55" s="293"/>
      <c r="Z55" s="296"/>
      <c r="AA55" s="296"/>
      <c r="AB55" s="293"/>
      <c r="AC55" s="281"/>
      <c r="AD55" s="284"/>
      <c r="AE55" s="284"/>
      <c r="AF55" s="284"/>
      <c r="AG55" s="287"/>
      <c r="AH55" s="181"/>
      <c r="AI55" s="130"/>
      <c r="AJ55" s="130"/>
      <c r="AK55" s="147"/>
    </row>
    <row r="56" spans="2:37" ht="30" customHeight="1" thickBot="1">
      <c r="B56" s="250"/>
      <c r="C56" s="136"/>
      <c r="D56" s="253"/>
      <c r="E56" s="253"/>
      <c r="F56" s="11"/>
      <c r="G56" s="247"/>
      <c r="H56" s="256"/>
      <c r="I56" s="256"/>
      <c r="J56" s="259"/>
      <c r="K56" s="11"/>
      <c r="L56" s="139"/>
      <c r="M56" s="139"/>
      <c r="N56" s="148"/>
      <c r="O56" s="139"/>
      <c r="P56" s="148"/>
      <c r="Q56" s="149"/>
      <c r="R56" s="139"/>
      <c r="S56" s="192">
        <f t="shared" si="0"/>
        <v>0</v>
      </c>
      <c r="T56" s="193" t="str">
        <f t="shared" si="1"/>
        <v/>
      </c>
      <c r="U56" s="159"/>
      <c r="V56" s="192" t="str">
        <f t="shared" si="2"/>
        <v/>
      </c>
      <c r="W56" s="192" t="str">
        <f t="shared" si="3"/>
        <v/>
      </c>
      <c r="X56" s="291"/>
      <c r="Y56" s="294"/>
      <c r="Z56" s="297"/>
      <c r="AA56" s="297"/>
      <c r="AB56" s="294"/>
      <c r="AC56" s="282"/>
      <c r="AD56" s="285"/>
      <c r="AE56" s="285"/>
      <c r="AF56" s="285"/>
      <c r="AG56" s="288"/>
      <c r="AH56" s="182"/>
      <c r="AI56" s="150"/>
      <c r="AJ56" s="150"/>
      <c r="AK56" s="151"/>
    </row>
    <row r="57" spans="2:37" ht="30" customHeight="1">
      <c r="B57" s="47"/>
      <c r="C57" s="152"/>
      <c r="D57" s="152"/>
      <c r="E57" s="152"/>
      <c r="F57" s="154"/>
      <c r="G57" s="152"/>
      <c r="H57" s="153"/>
      <c r="I57" s="153"/>
      <c r="J57"/>
      <c r="K57" s="154"/>
      <c r="L57" s="155"/>
      <c r="M57" s="155"/>
      <c r="N57" s="155"/>
      <c r="O57" s="155"/>
      <c r="P57" s="155"/>
      <c r="Q57" s="155"/>
      <c r="R57" s="155"/>
      <c r="S57" s="155"/>
      <c r="T57" s="155"/>
      <c r="U57" s="155"/>
      <c r="V57" s="155"/>
      <c r="W57" s="155"/>
      <c r="X57" s="155"/>
      <c r="Y57" s="155"/>
      <c r="Z57" s="155"/>
      <c r="AA57" s="155"/>
      <c r="AB57" s="155"/>
      <c r="AC57"/>
      <c r="AD57" s="153"/>
      <c r="AE57" s="153"/>
      <c r="AF57" s="156"/>
      <c r="AG57" s="157"/>
    </row>
    <row r="58" spans="2:37">
      <c r="AC58"/>
    </row>
    <row r="59" spans="2:37" ht="15" customHeight="1">
      <c r="C59" s="13"/>
      <c r="AC59"/>
    </row>
    <row r="60" spans="2:37">
      <c r="AC60"/>
    </row>
    <row r="61" spans="2:37">
      <c r="AC61"/>
    </row>
    <row r="62" spans="2:37">
      <c r="AC62"/>
    </row>
    <row r="63" spans="2:37">
      <c r="AC63"/>
    </row>
    <row r="64" spans="2:37">
      <c r="AC64"/>
    </row>
    <row r="65" spans="29:29">
      <c r="AC65"/>
    </row>
    <row r="66" spans="29:29">
      <c r="AC66"/>
    </row>
    <row r="67" spans="29:29">
      <c r="AC67"/>
    </row>
    <row r="68" spans="29:29">
      <c r="AC68"/>
    </row>
    <row r="69" spans="29:29">
      <c r="AC69"/>
    </row>
    <row r="70" spans="29:29">
      <c r="AC70"/>
    </row>
    <row r="71" spans="29:29">
      <c r="AC71"/>
    </row>
    <row r="72" spans="29:29">
      <c r="AC72"/>
    </row>
    <row r="73" spans="29:29">
      <c r="AC73"/>
    </row>
    <row r="74" spans="29:29">
      <c r="AC74"/>
    </row>
  </sheetData>
  <sheetProtection formatCells="0" formatColumns="0" formatRows="0" selectLockedCells="1"/>
  <dataConsolidate/>
  <mergeCells count="158">
    <mergeCell ref="AC51:AC56"/>
    <mergeCell ref="AD51:AD56"/>
    <mergeCell ref="AE51:AE56"/>
    <mergeCell ref="AF51:AF56"/>
    <mergeCell ref="AG51:AG56"/>
    <mergeCell ref="C6:E6"/>
    <mergeCell ref="J51:J56"/>
    <mergeCell ref="X51:X56"/>
    <mergeCell ref="Y51:Y56"/>
    <mergeCell ref="Z51:Z56"/>
    <mergeCell ref="AA51:AA56"/>
    <mergeCell ref="AB51:AB56"/>
    <mergeCell ref="AE45:AE50"/>
    <mergeCell ref="AF45:AF50"/>
    <mergeCell ref="AG45:AG50"/>
    <mergeCell ref="AC39:AC44"/>
    <mergeCell ref="AD39:AD44"/>
    <mergeCell ref="AE39:AE44"/>
    <mergeCell ref="AF39:AF44"/>
    <mergeCell ref="AG39:AG44"/>
    <mergeCell ref="J39:J44"/>
    <mergeCell ref="X39:X44"/>
    <mergeCell ref="Y39:Y44"/>
    <mergeCell ref="Z39:Z44"/>
    <mergeCell ref="AC45:AC50"/>
    <mergeCell ref="AD45:AD50"/>
    <mergeCell ref="I45:I50"/>
    <mergeCell ref="J45:J50"/>
    <mergeCell ref="X45:X50"/>
    <mergeCell ref="Y45:Y50"/>
    <mergeCell ref="Z45:Z50"/>
    <mergeCell ref="AA45:AA50"/>
    <mergeCell ref="B45:B50"/>
    <mergeCell ref="D45:D50"/>
    <mergeCell ref="E45:E50"/>
    <mergeCell ref="H45:H50"/>
    <mergeCell ref="G45:G50"/>
    <mergeCell ref="B39:B44"/>
    <mergeCell ref="D39:D44"/>
    <mergeCell ref="E39:E44"/>
    <mergeCell ref="H39:H44"/>
    <mergeCell ref="I39:I44"/>
    <mergeCell ref="AB33:AB38"/>
    <mergeCell ref="G39:G44"/>
    <mergeCell ref="B51:B56"/>
    <mergeCell ref="D51:D56"/>
    <mergeCell ref="E51:E56"/>
    <mergeCell ref="H51:H56"/>
    <mergeCell ref="I51:I56"/>
    <mergeCell ref="AB45:AB50"/>
    <mergeCell ref="G51:G56"/>
    <mergeCell ref="AF33:AF38"/>
    <mergeCell ref="AG33:AG38"/>
    <mergeCell ref="I33:I38"/>
    <mergeCell ref="J33:J38"/>
    <mergeCell ref="X33:X38"/>
    <mergeCell ref="Y33:Y38"/>
    <mergeCell ref="Z33:Z38"/>
    <mergeCell ref="AA33:AA38"/>
    <mergeCell ref="AA39:AA44"/>
    <mergeCell ref="AB39:AB44"/>
    <mergeCell ref="AC27:AC32"/>
    <mergeCell ref="AD27:AD32"/>
    <mergeCell ref="AE27:AE32"/>
    <mergeCell ref="AF27:AF32"/>
    <mergeCell ref="AG27:AG32"/>
    <mergeCell ref="B33:B38"/>
    <mergeCell ref="D33:D38"/>
    <mergeCell ref="E33:E38"/>
    <mergeCell ref="H33:H38"/>
    <mergeCell ref="J27:J32"/>
    <mergeCell ref="X27:X32"/>
    <mergeCell ref="Y27:Y32"/>
    <mergeCell ref="Z27:Z32"/>
    <mergeCell ref="AA27:AA32"/>
    <mergeCell ref="AB27:AB32"/>
    <mergeCell ref="B27:B32"/>
    <mergeCell ref="D27:D32"/>
    <mergeCell ref="E27:E32"/>
    <mergeCell ref="H27:H32"/>
    <mergeCell ref="I27:I32"/>
    <mergeCell ref="G33:G38"/>
    <mergeCell ref="AC33:AC38"/>
    <mergeCell ref="AD33:AD38"/>
    <mergeCell ref="AE33:AE38"/>
    <mergeCell ref="AB21:AB26"/>
    <mergeCell ref="AC21:AC26"/>
    <mergeCell ref="AD21:AD26"/>
    <mergeCell ref="AE21:AE26"/>
    <mergeCell ref="AF21:AF26"/>
    <mergeCell ref="AG21:AG26"/>
    <mergeCell ref="I21:I26"/>
    <mergeCell ref="J21:J26"/>
    <mergeCell ref="X21:X26"/>
    <mergeCell ref="Y21:Y26"/>
    <mergeCell ref="Z21:Z26"/>
    <mergeCell ref="AA21:AA26"/>
    <mergeCell ref="X15:X20"/>
    <mergeCell ref="Y15:Y20"/>
    <mergeCell ref="Z15:Z20"/>
    <mergeCell ref="AA15:AA20"/>
    <mergeCell ref="AB15:AB20"/>
    <mergeCell ref="B15:B20"/>
    <mergeCell ref="D15:D20"/>
    <mergeCell ref="E15:E20"/>
    <mergeCell ref="H15:H20"/>
    <mergeCell ref="I15:I20"/>
    <mergeCell ref="AJ13:AJ14"/>
    <mergeCell ref="AK13:AK14"/>
    <mergeCell ref="AA13:AA14"/>
    <mergeCell ref="AB13:AB14"/>
    <mergeCell ref="AC13:AC14"/>
    <mergeCell ref="AD13:AD14"/>
    <mergeCell ref="AE13:AE14"/>
    <mergeCell ref="AF13:AF14"/>
    <mergeCell ref="AC15:AC20"/>
    <mergeCell ref="AD15:AD20"/>
    <mergeCell ref="AE15:AE20"/>
    <mergeCell ref="AF15:AF20"/>
    <mergeCell ref="AG15:AG20"/>
    <mergeCell ref="K12:AG12"/>
    <mergeCell ref="AH12:AK12"/>
    <mergeCell ref="B13:B14"/>
    <mergeCell ref="C13:C14"/>
    <mergeCell ref="D13:D14"/>
    <mergeCell ref="E13:E14"/>
    <mergeCell ref="F13:F14"/>
    <mergeCell ref="G13:G14"/>
    <mergeCell ref="H13:H14"/>
    <mergeCell ref="U13:U14"/>
    <mergeCell ref="V13:V14"/>
    <mergeCell ref="W13:W14"/>
    <mergeCell ref="X13:X14"/>
    <mergeCell ref="Y13:Y14"/>
    <mergeCell ref="Z13:Z14"/>
    <mergeCell ref="I13:I14"/>
    <mergeCell ref="J13:J14"/>
    <mergeCell ref="K13:K14"/>
    <mergeCell ref="L13:R13"/>
    <mergeCell ref="S13:S14"/>
    <mergeCell ref="T13:T14"/>
    <mergeCell ref="AG13:AG14"/>
    <mergeCell ref="AH13:AH14"/>
    <mergeCell ref="AI13:AI14"/>
    <mergeCell ref="C2:C4"/>
    <mergeCell ref="F2:F4"/>
    <mergeCell ref="D8:E8"/>
    <mergeCell ref="D9:E9"/>
    <mergeCell ref="B12:G12"/>
    <mergeCell ref="H12:J12"/>
    <mergeCell ref="G15:G20"/>
    <mergeCell ref="G21:G26"/>
    <mergeCell ref="G27:G32"/>
    <mergeCell ref="B21:B26"/>
    <mergeCell ref="D21:D26"/>
    <mergeCell ref="E21:E26"/>
    <mergeCell ref="H21:H26"/>
    <mergeCell ref="J15:J20"/>
  </mergeCells>
  <conditionalFormatting sqref="J1:J11 J13 J58:J1048576 AF58:AF1048576">
    <cfRule type="beginsWith" dxfId="767" priority="65" operator="beginsWith" text="B">
      <formula>LEFT(J1,LEN("B"))="B"</formula>
    </cfRule>
    <cfRule type="beginsWith" dxfId="766" priority="66" operator="beginsWith" text="M">
      <formula>LEFT(J1,LEN("M"))="M"</formula>
    </cfRule>
    <cfRule type="beginsWith" dxfId="765" priority="67" operator="beginsWith" text="A">
      <formula>LEFT(J1,LEN("A"))="A"</formula>
    </cfRule>
    <cfRule type="beginsWith" dxfId="764" priority="68" operator="beginsWith" text="C">
      <formula>LEFT(J1,LEN("C"))="C"</formula>
    </cfRule>
  </conditionalFormatting>
  <conditionalFormatting sqref="AF1:AF11">
    <cfRule type="beginsWith" dxfId="763" priority="61" operator="beginsWith" text="B">
      <formula>LEFT(AF1,LEN("B"))="B"</formula>
    </cfRule>
    <cfRule type="beginsWith" dxfId="762" priority="62" operator="beginsWith" text="M">
      <formula>LEFT(AF1,LEN("M"))="M"</formula>
    </cfRule>
    <cfRule type="beginsWith" dxfId="761" priority="63" operator="beginsWith" text="A">
      <formula>LEFT(AF1,LEN("A"))="A"</formula>
    </cfRule>
    <cfRule type="beginsWith" dxfId="760" priority="64" operator="beginsWith" text="C">
      <formula>LEFT(AF1,LEN("C"))="C"</formula>
    </cfRule>
  </conditionalFormatting>
  <conditionalFormatting sqref="J15:J20">
    <cfRule type="expression" dxfId="759" priority="57">
      <formula>$J$15="ALTO"</formula>
    </cfRule>
    <cfRule type="expression" dxfId="758" priority="58">
      <formula>$J$15="MODERADO"</formula>
    </cfRule>
    <cfRule type="expression" dxfId="757" priority="59">
      <formula>$J$15="BAJO "</formula>
    </cfRule>
    <cfRule type="expression" dxfId="756" priority="60">
      <formula>$J$15="EXTREMO"</formula>
    </cfRule>
  </conditionalFormatting>
  <conditionalFormatting sqref="AF13">
    <cfRule type="beginsWith" dxfId="755" priority="53" operator="beginsWith" text="B">
      <formula>LEFT(AF13,LEN("B"))="B"</formula>
    </cfRule>
    <cfRule type="beginsWith" dxfId="754" priority="54" operator="beginsWith" text="M">
      <formula>LEFT(AF13,LEN("M"))="M"</formula>
    </cfRule>
    <cfRule type="beginsWith" dxfId="753" priority="55" operator="beginsWith" text="A">
      <formula>LEFT(AF13,LEN("A"))="A"</formula>
    </cfRule>
    <cfRule type="beginsWith" dxfId="752" priority="56" operator="beginsWith" text="C">
      <formula>LEFT(AF13,LEN("C"))="C"</formula>
    </cfRule>
  </conditionalFormatting>
  <conditionalFormatting sqref="J21:J26">
    <cfRule type="expression" dxfId="751" priority="49">
      <formula>$J$21="BAJO "</formula>
    </cfRule>
    <cfRule type="expression" dxfId="750" priority="50">
      <formula>J21="EXTREMO"</formula>
    </cfRule>
    <cfRule type="expression" dxfId="749" priority="51">
      <formula>J21="MODERADO"</formula>
    </cfRule>
    <cfRule type="expression" dxfId="748" priority="52">
      <formula>$J$21="ALTO"</formula>
    </cfRule>
  </conditionalFormatting>
  <conditionalFormatting sqref="J27:J32">
    <cfRule type="expression" dxfId="747" priority="45">
      <formula>$J$27="EXTREMO"</formula>
    </cfRule>
    <cfRule type="expression" dxfId="746" priority="46">
      <formula>$J$27="BAJO "</formula>
    </cfRule>
    <cfRule type="expression" dxfId="745" priority="47">
      <formula>$J$27="MODERADO"</formula>
    </cfRule>
    <cfRule type="expression" dxfId="744" priority="48">
      <formula>$J$27="ALTO"</formula>
    </cfRule>
  </conditionalFormatting>
  <conditionalFormatting sqref="J33:J38">
    <cfRule type="expression" dxfId="743" priority="41">
      <formula>$J$33="EXTREMO"</formula>
    </cfRule>
    <cfRule type="expression" dxfId="742" priority="42">
      <formula>$J$33="BAJO "</formula>
    </cfRule>
    <cfRule type="expression" dxfId="741" priority="43">
      <formula>$J$33="MODERADO"</formula>
    </cfRule>
    <cfRule type="expression" dxfId="740" priority="44">
      <formula>$J$33="ALTO"</formula>
    </cfRule>
  </conditionalFormatting>
  <conditionalFormatting sqref="J39:J44">
    <cfRule type="expression" dxfId="739" priority="37">
      <formula>$J$39="EXTREMO"</formula>
    </cfRule>
    <cfRule type="expression" dxfId="738" priority="38">
      <formula>$J$39="BAJO "</formula>
    </cfRule>
    <cfRule type="expression" dxfId="737" priority="39">
      <formula>$J$39="MODERADO"</formula>
    </cfRule>
    <cfRule type="expression" dxfId="736" priority="40">
      <formula>$J$39="ALTO"</formula>
    </cfRule>
  </conditionalFormatting>
  <conditionalFormatting sqref="J45:J50">
    <cfRule type="expression" dxfId="735" priority="33">
      <formula>$J$45="EXTREMO"</formula>
    </cfRule>
    <cfRule type="expression" dxfId="734" priority="34">
      <formula>$J$45="BAJO "</formula>
    </cfRule>
    <cfRule type="expression" dxfId="733" priority="35">
      <formula>$J$45="MODERADO"</formula>
    </cfRule>
    <cfRule type="expression" dxfId="732" priority="36">
      <formula>$J$45="ALTO"</formula>
    </cfRule>
  </conditionalFormatting>
  <conditionalFormatting sqref="J51:J56">
    <cfRule type="expression" dxfId="731" priority="29">
      <formula>$J$51="EXTREMO"</formula>
    </cfRule>
    <cfRule type="expression" dxfId="730" priority="30">
      <formula>$J$51="BAJO "</formula>
    </cfRule>
    <cfRule type="expression" dxfId="729" priority="31">
      <formula>$J$51="MODERADO"</formula>
    </cfRule>
    <cfRule type="expression" dxfId="728" priority="32">
      <formula>$J$51="ALTO"</formula>
    </cfRule>
  </conditionalFormatting>
  <conditionalFormatting sqref="AF15:AF20">
    <cfRule type="expression" dxfId="727" priority="25">
      <formula>AF$15="EXTREMO"</formula>
    </cfRule>
    <cfRule type="expression" dxfId="726" priority="26">
      <formula>$AF15="ALTO"</formula>
    </cfRule>
    <cfRule type="expression" dxfId="725" priority="27">
      <formula>$AF$15="MODERADO"</formula>
    </cfRule>
    <cfRule type="expression" dxfId="724" priority="28">
      <formula>$AF$15="BAJO "</formula>
    </cfRule>
  </conditionalFormatting>
  <conditionalFormatting sqref="AF21:AF26">
    <cfRule type="expression" dxfId="723" priority="21">
      <formula>$AF$21="EXTREMO"</formula>
    </cfRule>
    <cfRule type="expression" dxfId="722" priority="22">
      <formula>$AF$21="ALTO"</formula>
    </cfRule>
    <cfRule type="expression" dxfId="721" priority="23">
      <formula>$AF$21="MODERADO"</formula>
    </cfRule>
    <cfRule type="expression" dxfId="720" priority="24">
      <formula>$AF$21="BAJO "</formula>
    </cfRule>
  </conditionalFormatting>
  <conditionalFormatting sqref="AF27:AF32">
    <cfRule type="expression" dxfId="719" priority="17">
      <formula>$AF$27="EXTREMO"</formula>
    </cfRule>
    <cfRule type="expression" dxfId="718" priority="18">
      <formula>$AF$27="ALTO"</formula>
    </cfRule>
    <cfRule type="expression" dxfId="717" priority="19">
      <formula>$AF$27="MODERADO"</formula>
    </cfRule>
    <cfRule type="expression" dxfId="716" priority="20">
      <formula>$AF$27="BAJO "</formula>
    </cfRule>
  </conditionalFormatting>
  <conditionalFormatting sqref="AF33:AF38">
    <cfRule type="expression" dxfId="715" priority="13">
      <formula>$AF$33="EXTREMO"</formula>
    </cfRule>
    <cfRule type="expression" dxfId="714" priority="14">
      <formula>$AF$33="MODERADO"</formula>
    </cfRule>
    <cfRule type="expression" dxfId="713" priority="15">
      <formula>$AF$33="ALTO"</formula>
    </cfRule>
    <cfRule type="expression" dxfId="712" priority="16">
      <formula>$AF$33="BAJO "</formula>
    </cfRule>
  </conditionalFormatting>
  <conditionalFormatting sqref="AF39:AF44">
    <cfRule type="expression" dxfId="711" priority="9">
      <formula>$AF$39="ALTO"</formula>
    </cfRule>
    <cfRule type="expression" dxfId="710" priority="10">
      <formula>$AF$39="BAJO "</formula>
    </cfRule>
    <cfRule type="expression" dxfId="709" priority="11">
      <formula>$AF$39="MODERADO"</formula>
    </cfRule>
    <cfRule type="expression" dxfId="708" priority="12">
      <formula>$AF$39="EXTREMO"</formula>
    </cfRule>
  </conditionalFormatting>
  <conditionalFormatting sqref="AF45:AF50">
    <cfRule type="expression" dxfId="707" priority="5">
      <formula>$AF$45="BAJO "</formula>
    </cfRule>
    <cfRule type="expression" dxfId="706" priority="6">
      <formula>$AF$45="ALTO"</formula>
    </cfRule>
    <cfRule type="expression" dxfId="705" priority="7">
      <formula>$AF$45="MODERADO"</formula>
    </cfRule>
    <cfRule type="expression" dxfId="704" priority="8">
      <formula>$AF$45="EXTREMO"</formula>
    </cfRule>
  </conditionalFormatting>
  <conditionalFormatting sqref="AF51:AF56">
    <cfRule type="expression" dxfId="703" priority="1">
      <formula>$AF$51="ALTO"</formula>
    </cfRule>
    <cfRule type="expression" dxfId="702" priority="2">
      <formula>$AF$51="BAJO "</formula>
    </cfRule>
    <cfRule type="expression" dxfId="701" priority="3">
      <formula>$AF$51="MODERADO"</formula>
    </cfRule>
    <cfRule type="expression" dxfId="700" priority="4">
      <formula>$AF$51="EXTREMO"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'Datos SGC'!$D$47:$D$49</xm:f>
          </x14:formula1>
          <xm:sqref>AA15:AA56</xm:sqref>
        </x14:dataValidation>
        <x14:dataValidation type="list" allowBlank="1" showInputMessage="1" showErrorMessage="1" xr:uid="{00000000-0002-0000-0200-000001000000}">
          <x14:formula1>
            <xm:f>'Datos SGC'!$C$47:$C$48</xm:f>
          </x14:formula1>
          <xm:sqref>Z15:Z56</xm:sqref>
        </x14:dataValidation>
        <x14:dataValidation type="list" allowBlank="1" showInputMessage="1" showErrorMessage="1" xr:uid="{00000000-0002-0000-0200-000002000000}">
          <x14:formula1>
            <xm:f>'Datos SGC'!$B$47:$B$49</xm:f>
          </x14:formula1>
          <xm:sqref>U15:U56</xm:sqref>
        </x14:dataValidation>
        <x14:dataValidation type="list" allowBlank="1" showInputMessage="1" showErrorMessage="1" xr:uid="{00000000-0002-0000-0200-000003000000}">
          <x14:formula1>
            <xm:f>'Datos SGC'!$B$4:$B$25</xm:f>
          </x14:formula1>
          <xm:sqref>G8 D8:E8</xm:sqref>
        </x14:dataValidation>
        <x14:dataValidation type="list" allowBlank="1" showInputMessage="1" showErrorMessage="1" xr:uid="{00000000-0002-0000-0200-000004000000}">
          <x14:formula1>
            <xm:f>'Datos SGC'!$C$42:$C$44</xm:f>
          </x14:formula1>
          <xm:sqref>R15:R56</xm:sqref>
        </x14:dataValidation>
        <x14:dataValidation type="list" allowBlank="1" showInputMessage="1" showErrorMessage="1" xr:uid="{00000000-0002-0000-0200-000005000000}">
          <x14:formula1>
            <xm:f>'Datos SGC'!$C$40:$C$41</xm:f>
          </x14:formula1>
          <xm:sqref>Q15:Q56</xm:sqref>
        </x14:dataValidation>
        <x14:dataValidation type="list" allowBlank="1" showInputMessage="1" showErrorMessage="1" xr:uid="{00000000-0002-0000-0200-000006000000}">
          <x14:formula1>
            <xm:f>'Datos SGC'!$C$38:$C$39</xm:f>
          </x14:formula1>
          <xm:sqref>P15:P56</xm:sqref>
        </x14:dataValidation>
        <x14:dataValidation type="list" allowBlank="1" showInputMessage="1" showErrorMessage="1" xr:uid="{00000000-0002-0000-0200-000007000000}">
          <x14:formula1>
            <xm:f>'Datos SGC'!$C$35:$C$37</xm:f>
          </x14:formula1>
          <xm:sqref>O15:O56</xm:sqref>
        </x14:dataValidation>
        <x14:dataValidation type="list" allowBlank="1" showInputMessage="1" showErrorMessage="1" xr:uid="{00000000-0002-0000-0200-000008000000}">
          <x14:formula1>
            <xm:f>'Datos SGC'!$C$33:$C$34</xm:f>
          </x14:formula1>
          <xm:sqref>N15:N56</xm:sqref>
        </x14:dataValidation>
        <x14:dataValidation type="list" allowBlank="1" showInputMessage="1" showErrorMessage="1" xr:uid="{00000000-0002-0000-0200-000009000000}">
          <x14:formula1>
            <xm:f>'Datos SGC'!$C$31:$C$32</xm:f>
          </x14:formula1>
          <xm:sqref>M15:M56</xm:sqref>
        </x14:dataValidation>
        <x14:dataValidation type="list" allowBlank="1" showInputMessage="1" showErrorMessage="1" xr:uid="{00000000-0002-0000-0200-00000A000000}">
          <x14:formula1>
            <xm:f>'Datos SGC'!$C$29:$C$30</xm:f>
          </x14:formula1>
          <xm:sqref>L15:L56</xm:sqref>
        </x14:dataValidation>
        <x14:dataValidation type="list" allowBlank="1" showInputMessage="1" showErrorMessage="1" xr:uid="{00000000-0002-0000-0200-00000B000000}">
          <x14:formula1>
            <xm:f>'Datos SGC'!$E$4:$E$8</xm:f>
          </x14:formula1>
          <xm:sqref>I57</xm:sqref>
        </x14:dataValidation>
        <x14:dataValidation type="list" allowBlank="1" showInputMessage="1" showErrorMessage="1" xr:uid="{00000000-0002-0000-0200-00000C000000}">
          <x14:formula1>
            <xm:f>'Datos SGC'!$D$4:$D$8</xm:f>
          </x14:formula1>
          <xm:sqref>H15:H57</xm:sqref>
        </x14:dataValidation>
        <x14:dataValidation type="list" allowBlank="1" showInputMessage="1" showErrorMessage="1" xr:uid="{00000000-0002-0000-0200-00000D000000}">
          <x14:formula1>
            <xm:f>Datos!$B$83:$B$88</xm:f>
          </x14:formula1>
          <xm:sqref>L57:AB57</xm:sqref>
        </x14:dataValidation>
        <x14:dataValidation type="list" allowBlank="1" showInputMessage="1" showErrorMessage="1" xr:uid="{00000000-0002-0000-0200-00000E000000}">
          <x14:formula1>
            <xm:f>'Datos SGC'!$E$12:$E$14</xm:f>
          </x14:formula1>
          <xm:sqref>I15:I56</xm:sqref>
        </x14:dataValidation>
        <x14:dataValidation type="list" allowBlank="1" showInputMessage="1" showErrorMessage="1" xr:uid="{00000000-0002-0000-0200-00000F000000}">
          <x14:formula1>
            <xm:f>'Datos SGC'!$C$53:$C$55</xm:f>
          </x14:formula1>
          <xm:sqref>AG15:AG56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dimension ref="B1:AL59"/>
  <sheetViews>
    <sheetView showGridLines="0" zoomScale="32" zoomScaleNormal="32" workbookViewId="0"/>
  </sheetViews>
  <sheetFormatPr baseColWidth="10" defaultColWidth="11.5" defaultRowHeight="15"/>
  <cols>
    <col min="1" max="1" width="1.83203125" style="1" customWidth="1"/>
    <col min="2" max="2" width="5.5" style="1" customWidth="1"/>
    <col min="3" max="3" width="36.33203125" style="1" customWidth="1"/>
    <col min="4" max="4" width="52.5" style="1" customWidth="1"/>
    <col min="5" max="5" width="52" style="1" customWidth="1"/>
    <col min="6" max="6" width="27.1640625" style="1" customWidth="1"/>
    <col min="7" max="7" width="54.33203125" style="1" customWidth="1"/>
    <col min="8" max="8" width="24.33203125" style="1" customWidth="1"/>
    <col min="9" max="10" width="13.1640625" style="1" customWidth="1"/>
    <col min="11" max="11" width="14" style="1" customWidth="1"/>
    <col min="12" max="12" width="48.5" style="1" customWidth="1"/>
    <col min="13" max="13" width="22.1640625" style="1" customWidth="1"/>
    <col min="14" max="14" width="25.5" style="1" customWidth="1"/>
    <col min="15" max="21" width="22.1640625" style="1" customWidth="1"/>
    <col min="22" max="22" width="37.6640625" style="1" customWidth="1"/>
    <col min="23" max="23" width="23.5" style="1" customWidth="1"/>
    <col min="24" max="25" width="22.6640625" style="1" customWidth="1"/>
    <col min="26" max="26" width="27" style="1" customWidth="1"/>
    <col min="27" max="27" width="23" style="1" customWidth="1"/>
    <col min="28" max="30" width="23.1640625" style="1" customWidth="1"/>
    <col min="31" max="32" width="13.1640625" style="1" customWidth="1"/>
    <col min="33" max="33" width="15.5" style="1" customWidth="1"/>
    <col min="34" max="34" width="21.83203125" style="1" customWidth="1"/>
    <col min="35" max="35" width="27.6640625" style="1" customWidth="1"/>
    <col min="36" max="38" width="18.83203125" style="1" customWidth="1"/>
    <col min="39" max="16384" width="11.5" style="1"/>
  </cols>
  <sheetData>
    <row r="1" spans="2:38" ht="15" customHeight="1"/>
    <row r="2" spans="2:38" ht="30" customHeight="1">
      <c r="C2" s="239"/>
      <c r="D2" s="79" t="s">
        <v>479</v>
      </c>
      <c r="E2" s="172" t="s">
        <v>480</v>
      </c>
      <c r="F2" s="332"/>
    </row>
    <row r="3" spans="2:38" ht="30" customHeight="1">
      <c r="C3" s="239"/>
      <c r="D3" s="41" t="s">
        <v>0</v>
      </c>
      <c r="E3" s="172" t="s">
        <v>657</v>
      </c>
      <c r="F3" s="333"/>
    </row>
    <row r="4" spans="2:38" ht="30" customHeight="1">
      <c r="C4" s="239"/>
      <c r="D4" s="41" t="s">
        <v>1</v>
      </c>
      <c r="E4" s="172" t="s">
        <v>656</v>
      </c>
      <c r="F4" s="334"/>
    </row>
    <row r="5" spans="2:38" ht="15" customHeight="1"/>
    <row r="6" spans="2:38" ht="17.25" customHeight="1">
      <c r="C6" s="342" t="s">
        <v>654</v>
      </c>
      <c r="D6" s="342"/>
      <c r="E6" s="342"/>
      <c r="F6" s="342"/>
    </row>
    <row r="7" spans="2:38" ht="15" customHeight="1"/>
    <row r="8" spans="2:38" ht="21.75" customHeight="1">
      <c r="C8" s="91" t="s">
        <v>552</v>
      </c>
      <c r="D8" s="335"/>
      <c r="E8" s="336"/>
    </row>
    <row r="9" spans="2:38" ht="90.75" customHeight="1">
      <c r="C9" s="91" t="s">
        <v>551</v>
      </c>
      <c r="D9" s="337"/>
      <c r="E9" s="338"/>
    </row>
    <row r="10" spans="2:38" ht="38.25" customHeight="1">
      <c r="C10" s="160"/>
      <c r="D10" s="93"/>
      <c r="E10" s="93"/>
    </row>
    <row r="11" spans="2:38" ht="24" customHeight="1" thickBot="1">
      <c r="T11" s="93"/>
      <c r="U11" s="93"/>
      <c r="V11" s="93"/>
      <c r="W11" s="93"/>
      <c r="X11" s="93"/>
      <c r="Y11" s="93"/>
      <c r="Z11" s="93"/>
      <c r="AA11" s="93"/>
      <c r="AB11" s="93"/>
      <c r="AC11" s="93"/>
      <c r="AD11" s="93"/>
    </row>
    <row r="12" spans="2:38" ht="22.5" customHeight="1" thickBot="1">
      <c r="B12" s="314" t="s">
        <v>649</v>
      </c>
      <c r="C12" s="315"/>
      <c r="D12" s="315"/>
      <c r="E12" s="315"/>
      <c r="F12" s="315"/>
      <c r="G12" s="315"/>
      <c r="H12" s="316"/>
      <c r="I12" s="314" t="s">
        <v>650</v>
      </c>
      <c r="J12" s="315"/>
      <c r="K12" s="316"/>
      <c r="L12" s="314" t="s">
        <v>102</v>
      </c>
      <c r="M12" s="315"/>
      <c r="N12" s="315"/>
      <c r="O12" s="315"/>
      <c r="P12" s="315"/>
      <c r="Q12" s="315"/>
      <c r="R12" s="315"/>
      <c r="S12" s="315"/>
      <c r="T12" s="315"/>
      <c r="U12" s="315"/>
      <c r="V12" s="315"/>
      <c r="W12" s="315"/>
      <c r="X12" s="315"/>
      <c r="Y12" s="315"/>
      <c r="Z12" s="315"/>
      <c r="AA12" s="315"/>
      <c r="AB12" s="315"/>
      <c r="AC12" s="315"/>
      <c r="AD12" s="315"/>
      <c r="AE12" s="315"/>
      <c r="AF12" s="315"/>
      <c r="AG12" s="315"/>
      <c r="AH12" s="316"/>
      <c r="AI12" s="339" t="s">
        <v>652</v>
      </c>
      <c r="AJ12" s="340"/>
      <c r="AK12" s="340"/>
      <c r="AL12" s="341"/>
    </row>
    <row r="13" spans="2:38" ht="21" customHeight="1">
      <c r="B13" s="317" t="s">
        <v>553</v>
      </c>
      <c r="C13" s="319" t="s">
        <v>554</v>
      </c>
      <c r="D13" s="319" t="s">
        <v>555</v>
      </c>
      <c r="E13" s="319" t="s">
        <v>556</v>
      </c>
      <c r="F13" s="319" t="s">
        <v>557</v>
      </c>
      <c r="G13" s="319" t="s">
        <v>558</v>
      </c>
      <c r="H13" s="321" t="s">
        <v>631</v>
      </c>
      <c r="I13" s="323" t="s">
        <v>559</v>
      </c>
      <c r="J13" s="324" t="s">
        <v>560</v>
      </c>
      <c r="K13" s="325" t="s">
        <v>630</v>
      </c>
      <c r="L13" s="327" t="s">
        <v>561</v>
      </c>
      <c r="M13" s="329" t="s">
        <v>562</v>
      </c>
      <c r="N13" s="329"/>
      <c r="O13" s="329"/>
      <c r="P13" s="329"/>
      <c r="Q13" s="329"/>
      <c r="R13" s="329"/>
      <c r="S13" s="329"/>
      <c r="T13" s="310" t="s">
        <v>570</v>
      </c>
      <c r="U13" s="310" t="s">
        <v>570</v>
      </c>
      <c r="V13" s="310" t="s">
        <v>632</v>
      </c>
      <c r="W13" s="310" t="s">
        <v>571</v>
      </c>
      <c r="X13" s="310" t="s">
        <v>572</v>
      </c>
      <c r="Y13" s="310" t="s">
        <v>573</v>
      </c>
      <c r="Z13" s="310" t="s">
        <v>573</v>
      </c>
      <c r="AA13" s="310" t="s">
        <v>574</v>
      </c>
      <c r="AB13" s="310" t="s">
        <v>575</v>
      </c>
      <c r="AC13" s="310" t="s">
        <v>641</v>
      </c>
      <c r="AD13" s="310" t="s">
        <v>640</v>
      </c>
      <c r="AE13" s="310" t="s">
        <v>559</v>
      </c>
      <c r="AF13" s="310" t="s">
        <v>560</v>
      </c>
      <c r="AG13" s="310" t="s">
        <v>629</v>
      </c>
      <c r="AH13" s="312" t="s">
        <v>576</v>
      </c>
      <c r="AI13" s="323" t="s">
        <v>653</v>
      </c>
      <c r="AJ13" s="324" t="s">
        <v>646</v>
      </c>
      <c r="AK13" s="324" t="s">
        <v>648</v>
      </c>
      <c r="AL13" s="325" t="s">
        <v>647</v>
      </c>
    </row>
    <row r="14" spans="2:38" s="5" customFormat="1" ht="31.5" customHeight="1" thickBot="1">
      <c r="B14" s="318"/>
      <c r="C14" s="320"/>
      <c r="D14" s="320"/>
      <c r="E14" s="320"/>
      <c r="F14" s="320"/>
      <c r="G14" s="320"/>
      <c r="H14" s="322"/>
      <c r="I14" s="318"/>
      <c r="J14" s="320"/>
      <c r="K14" s="326"/>
      <c r="L14" s="328"/>
      <c r="M14" s="161" t="s">
        <v>563</v>
      </c>
      <c r="N14" s="161" t="s">
        <v>564</v>
      </c>
      <c r="O14" s="161" t="s">
        <v>565</v>
      </c>
      <c r="P14" s="161" t="s">
        <v>566</v>
      </c>
      <c r="Q14" s="161" t="s">
        <v>567</v>
      </c>
      <c r="R14" s="161" t="s">
        <v>628</v>
      </c>
      <c r="S14" s="161" t="s">
        <v>569</v>
      </c>
      <c r="T14" s="311"/>
      <c r="U14" s="311"/>
      <c r="V14" s="311"/>
      <c r="W14" s="311"/>
      <c r="X14" s="311"/>
      <c r="Y14" s="311"/>
      <c r="Z14" s="311"/>
      <c r="AA14" s="311"/>
      <c r="AB14" s="311"/>
      <c r="AC14" s="311"/>
      <c r="AD14" s="311"/>
      <c r="AE14" s="311"/>
      <c r="AF14" s="311"/>
      <c r="AG14" s="311"/>
      <c r="AH14" s="313"/>
      <c r="AI14" s="318"/>
      <c r="AJ14" s="320"/>
      <c r="AK14" s="320"/>
      <c r="AL14" s="326"/>
    </row>
    <row r="15" spans="2:38" s="5" customFormat="1" ht="30" customHeight="1">
      <c r="B15" s="298">
        <v>1</v>
      </c>
      <c r="C15" s="134"/>
      <c r="D15" s="251"/>
      <c r="E15" s="251"/>
      <c r="F15" s="254"/>
      <c r="G15" s="7"/>
      <c r="H15" s="134"/>
      <c r="I15" s="254"/>
      <c r="J15" s="254"/>
      <c r="K15" s="257" t="str">
        <f>IF(OR(I15=0,J15=0),"",INDEX(MCALOR,MATCH(I15,PROBABILIDAD,0),MATCH(J15,IMPACTO,0)))</f>
        <v/>
      </c>
      <c r="L15" s="7"/>
      <c r="M15" s="141"/>
      <c r="N15" s="141"/>
      <c r="O15" s="142"/>
      <c r="P15" s="141"/>
      <c r="Q15" s="142"/>
      <c r="R15" s="143"/>
      <c r="S15" s="141"/>
      <c r="T15" s="188">
        <f t="shared" ref="T15:T20" si="0">IF(M15="",,VLOOKUP(M15,UNO,2,FALSE))+IF(N15="",0,VLOOKUP(N15,DOS,2,FALSE))+IF(P15="",0,VLOOKUP(P15,CUATRO,2,FALSE))+IF(Q15="",0,VLOOKUP(Q15,CINCO,2,FALSE))+IF(S15="",0,VLOOKUP(S15,SIETE,2,FALSE))+IF(O15="",0,VLOOKUP(O15,TRES,2,FALSE))+IF(R15="",0,VLOOKUP(R15,SEIS,2,FALSE))</f>
        <v>0</v>
      </c>
      <c r="U15" s="189" t="str">
        <f>IF(T15=0,"",IF(T15&gt;=96,"Fuerte",IF(T15&lt;=85,"Débil","Moderado")))</f>
        <v/>
      </c>
      <c r="V15" s="123"/>
      <c r="W15" s="197" t="str">
        <f>IF(V15="","",IF(V15="Se ejecuta de manera consistente por parte del responsable.","Fuerte",IF(V15="Se ejecuta algunas veces por parte del responsable.","Moderado","Débil")))</f>
        <v/>
      </c>
      <c r="X15" s="188" t="str">
        <f>IF(U15="","",IF(AND(U15="Fuerte",W15="Fuerte"),"Fuerte",IF(OR((AND(U15="Moderado",W15="Moderado")),(AND(U15="Fuerte",W15="Moderado")),(AND(U15="Moderado",W15="Fuerte"))),"Moderado","Débil")))</f>
        <v/>
      </c>
      <c r="Y15" s="289" t="str">
        <f>IF(SUM(T15:T20=0),"",AVERAGEIF(T15:T20,"&gt;0"))</f>
        <v/>
      </c>
      <c r="Z15" s="292" t="str">
        <f>IF(Y15="","",IF(Y15=0,"",IF(Y15=100,"Fuerte",IF(Y15&lt;50,"Débil","Moderado"))))</f>
        <v/>
      </c>
      <c r="AA15" s="295"/>
      <c r="AB15" s="295"/>
      <c r="AC15" s="292" t="str">
        <f>IF(Z15="Débil",0,IF(AND(Z15="Fuerte",AA15="Directamente"),2,IF(AND(Z15="Moderado",AA15="Directamente"),1,"")))</f>
        <v/>
      </c>
      <c r="AD15" s="280" t="str">
        <f>IF(Z15="Débil",0,IF(AND(Z15="Fuerte",AB15="Directamente"),2,IF(AND(Z15="Fuerte",AB15="Indirectamente"),1,IF(AND(Z15="Moderado",AB15="Directamente"),1,IF(AB15="No disminuye","0","")))))</f>
        <v/>
      </c>
      <c r="AE15" s="283" t="str">
        <f>IF(AC15="","",IF(AND(I15="Rara vez",AC15&gt;0),"Rara vez",IF(AND(I15="Improbable",AC15=2),"Rara vez",IF(AND(I15="Posible",AC15=2),"Rara vez",IF(AND(I15="Posible",AC15=1),"Improbable",IF(AND(I15="Probable",AC15=2),"Improbable",IF(AND(I15="Probable",AC15=1),"Posible",IF(AND(I15="Casi seguro",AC15=2),"Posible",IF(AND(I15="Casi seguro",AC15=1),"Probable",I15)))))))))</f>
        <v/>
      </c>
      <c r="AF15" s="283" t="str">
        <f>IF(AD15="","",IF(AND(J15="Insignificante",AD15&gt;0),"Insignificante",IF(AND(J15="Menor",AD15&gt;0),"Insignificante",IF(AND(J15="Moderado",AD15=1),"Menor",IF(AND(J15="Moderado",AD15=2),"Insignificante",IF(AND(J15="Mayor",AD15=1),"Moderado",IF(AND(J15="Mayor",AD15=2),"Menor",IF(AND(J15="Catastrófico",AD15=1),"Mayor",IF(AND(J15="Catastrófico",AD15=2),"Moderado",J15)))))))))</f>
        <v/>
      </c>
      <c r="AG15" s="283" t="str">
        <f>IF(OR(AE15="",AF15=""),"",INDEX(MCALOR,MATCH(AE15,PROBABILIDAD,0),MATCH(AF15,IMPACTO,0)))</f>
        <v/>
      </c>
      <c r="AH15" s="286"/>
      <c r="AI15" s="180"/>
      <c r="AJ15" s="173"/>
      <c r="AK15" s="173"/>
      <c r="AL15" s="163"/>
    </row>
    <row r="16" spans="2:38" ht="30" customHeight="1">
      <c r="B16" s="299"/>
      <c r="C16" s="135"/>
      <c r="D16" s="252"/>
      <c r="E16" s="252"/>
      <c r="F16" s="255"/>
      <c r="G16" s="10"/>
      <c r="H16" s="135"/>
      <c r="I16" s="255"/>
      <c r="J16" s="255"/>
      <c r="K16" s="258"/>
      <c r="L16" s="10"/>
      <c r="M16" s="138"/>
      <c r="N16" s="138"/>
      <c r="O16" s="131"/>
      <c r="P16" s="138"/>
      <c r="Q16" s="131"/>
      <c r="R16" s="146"/>
      <c r="S16" s="138"/>
      <c r="T16" s="190">
        <f t="shared" si="0"/>
        <v>0</v>
      </c>
      <c r="U16" s="191" t="str">
        <f t="shared" ref="U16:U21" si="1">IF(T16=0,"",IF(T16&gt;=96,"Fuerte",IF(T16&lt;=85,"Débil","Moderado")))</f>
        <v/>
      </c>
      <c r="V16" s="158"/>
      <c r="W16" s="198" t="str">
        <f t="shared" ref="W16:W56" si="2">IF(V16="","",IF(V16="Se ejecuta de manera consistente por parte del responsable.","Fuerte",IF(V16="Se ejecuta algunas veces por parte del responsable.","Moderado","Débil")))</f>
        <v/>
      </c>
      <c r="X16" s="190" t="str">
        <f t="shared" ref="X16:X56" si="3">IF(U16="","",IF(AND(U16="Fuerte",W16="Fuerte"),"Fuerte",IF(OR((AND(U16="Moderado",W16="Moderado")),(AND(U16="Fuerte",W16="Moderado")),(AND(U16="Moderado",W16="Fuerte"))),"Moderado","Débil")))</f>
        <v/>
      </c>
      <c r="Y16" s="290"/>
      <c r="Z16" s="293"/>
      <c r="AA16" s="296"/>
      <c r="AB16" s="296"/>
      <c r="AC16" s="293"/>
      <c r="AD16" s="281"/>
      <c r="AE16" s="284"/>
      <c r="AF16" s="284"/>
      <c r="AG16" s="284"/>
      <c r="AH16" s="287"/>
      <c r="AI16" s="181"/>
      <c r="AJ16" s="130"/>
      <c r="AK16" s="130"/>
      <c r="AL16" s="147"/>
    </row>
    <row r="17" spans="2:38" ht="30" customHeight="1">
      <c r="B17" s="299"/>
      <c r="C17" s="135"/>
      <c r="D17" s="252"/>
      <c r="E17" s="252"/>
      <c r="F17" s="255"/>
      <c r="G17" s="10"/>
      <c r="H17" s="135"/>
      <c r="I17" s="255"/>
      <c r="J17" s="255"/>
      <c r="K17" s="258"/>
      <c r="L17" s="10"/>
      <c r="M17" s="138"/>
      <c r="N17" s="138"/>
      <c r="O17" s="131"/>
      <c r="P17" s="138"/>
      <c r="Q17" s="131"/>
      <c r="R17" s="146"/>
      <c r="S17" s="138"/>
      <c r="T17" s="190">
        <f t="shared" si="0"/>
        <v>0</v>
      </c>
      <c r="U17" s="191" t="str">
        <f t="shared" si="1"/>
        <v/>
      </c>
      <c r="V17" s="158"/>
      <c r="W17" s="198" t="str">
        <f t="shared" si="2"/>
        <v/>
      </c>
      <c r="X17" s="190" t="str">
        <f t="shared" si="3"/>
        <v/>
      </c>
      <c r="Y17" s="290"/>
      <c r="Z17" s="293"/>
      <c r="AA17" s="296"/>
      <c r="AB17" s="296"/>
      <c r="AC17" s="293"/>
      <c r="AD17" s="281"/>
      <c r="AE17" s="284"/>
      <c r="AF17" s="284"/>
      <c r="AG17" s="284"/>
      <c r="AH17" s="287"/>
      <c r="AI17" s="181"/>
      <c r="AJ17" s="130"/>
      <c r="AK17" s="130"/>
      <c r="AL17" s="147"/>
    </row>
    <row r="18" spans="2:38" ht="30" customHeight="1">
      <c r="B18" s="299"/>
      <c r="C18" s="135"/>
      <c r="D18" s="252"/>
      <c r="E18" s="252"/>
      <c r="F18" s="255"/>
      <c r="G18" s="10"/>
      <c r="H18" s="135"/>
      <c r="I18" s="255"/>
      <c r="J18" s="255"/>
      <c r="K18" s="258"/>
      <c r="L18" s="10"/>
      <c r="M18" s="138"/>
      <c r="N18" s="138"/>
      <c r="O18" s="131"/>
      <c r="P18" s="138"/>
      <c r="Q18" s="131"/>
      <c r="R18" s="146"/>
      <c r="S18" s="138"/>
      <c r="T18" s="190">
        <f t="shared" si="0"/>
        <v>0</v>
      </c>
      <c r="U18" s="191" t="str">
        <f t="shared" si="1"/>
        <v/>
      </c>
      <c r="V18" s="158"/>
      <c r="W18" s="198" t="str">
        <f t="shared" si="2"/>
        <v/>
      </c>
      <c r="X18" s="190" t="str">
        <f t="shared" si="3"/>
        <v/>
      </c>
      <c r="Y18" s="290"/>
      <c r="Z18" s="293"/>
      <c r="AA18" s="296"/>
      <c r="AB18" s="296"/>
      <c r="AC18" s="293"/>
      <c r="AD18" s="281"/>
      <c r="AE18" s="284"/>
      <c r="AF18" s="284"/>
      <c r="AG18" s="284"/>
      <c r="AH18" s="287"/>
      <c r="AI18" s="181"/>
      <c r="AJ18" s="130"/>
      <c r="AK18" s="130"/>
      <c r="AL18" s="147"/>
    </row>
    <row r="19" spans="2:38" ht="30" customHeight="1">
      <c r="B19" s="299"/>
      <c r="C19" s="135"/>
      <c r="D19" s="252"/>
      <c r="E19" s="252"/>
      <c r="F19" s="255"/>
      <c r="G19" s="10"/>
      <c r="H19" s="135"/>
      <c r="I19" s="255"/>
      <c r="J19" s="255"/>
      <c r="K19" s="258"/>
      <c r="L19" s="10"/>
      <c r="M19" s="138"/>
      <c r="N19" s="138"/>
      <c r="O19" s="131"/>
      <c r="P19" s="138"/>
      <c r="Q19" s="131"/>
      <c r="R19" s="146"/>
      <c r="S19" s="138"/>
      <c r="T19" s="190">
        <f t="shared" si="0"/>
        <v>0</v>
      </c>
      <c r="U19" s="191" t="str">
        <f t="shared" si="1"/>
        <v/>
      </c>
      <c r="V19" s="158"/>
      <c r="W19" s="198" t="str">
        <f t="shared" si="2"/>
        <v/>
      </c>
      <c r="X19" s="190" t="str">
        <f t="shared" si="3"/>
        <v/>
      </c>
      <c r="Y19" s="290"/>
      <c r="Z19" s="293"/>
      <c r="AA19" s="296"/>
      <c r="AB19" s="296"/>
      <c r="AC19" s="293"/>
      <c r="AD19" s="281"/>
      <c r="AE19" s="284"/>
      <c r="AF19" s="284"/>
      <c r="AG19" s="284"/>
      <c r="AH19" s="287"/>
      <c r="AI19" s="181"/>
      <c r="AJ19" s="130"/>
      <c r="AK19" s="130"/>
      <c r="AL19" s="147"/>
    </row>
    <row r="20" spans="2:38" ht="30" customHeight="1" thickBot="1">
      <c r="B20" s="300"/>
      <c r="C20" s="136"/>
      <c r="D20" s="253"/>
      <c r="E20" s="253"/>
      <c r="F20" s="256"/>
      <c r="G20" s="11"/>
      <c r="H20" s="136"/>
      <c r="I20" s="256"/>
      <c r="J20" s="256"/>
      <c r="K20" s="259"/>
      <c r="L20" s="11"/>
      <c r="M20" s="139"/>
      <c r="N20" s="139"/>
      <c r="O20" s="148"/>
      <c r="P20" s="139"/>
      <c r="Q20" s="148"/>
      <c r="R20" s="149"/>
      <c r="S20" s="139"/>
      <c r="T20" s="192">
        <f t="shared" si="0"/>
        <v>0</v>
      </c>
      <c r="U20" s="193" t="str">
        <f t="shared" si="1"/>
        <v/>
      </c>
      <c r="V20" s="159"/>
      <c r="W20" s="192" t="str">
        <f t="shared" si="2"/>
        <v/>
      </c>
      <c r="X20" s="192" t="str">
        <f t="shared" si="3"/>
        <v/>
      </c>
      <c r="Y20" s="291"/>
      <c r="Z20" s="294"/>
      <c r="AA20" s="297"/>
      <c r="AB20" s="297"/>
      <c r="AC20" s="294"/>
      <c r="AD20" s="282"/>
      <c r="AE20" s="285"/>
      <c r="AF20" s="285"/>
      <c r="AG20" s="285"/>
      <c r="AH20" s="288"/>
      <c r="AI20" s="182"/>
      <c r="AJ20" s="150"/>
      <c r="AK20" s="150"/>
      <c r="AL20" s="151"/>
    </row>
    <row r="21" spans="2:38" ht="30" customHeight="1">
      <c r="B21" s="248">
        <v>2</v>
      </c>
      <c r="C21" s="89"/>
      <c r="D21" s="251"/>
      <c r="E21" s="251"/>
      <c r="F21" s="254"/>
      <c r="G21" s="7"/>
      <c r="H21" s="134"/>
      <c r="I21" s="254"/>
      <c r="J21" s="254"/>
      <c r="K21" s="283" t="str">
        <f>IF(OR(I21=0,J21=0),"",INDEX(MCALOR,MATCH(I21,PROBABILIDAD,0),MATCH(J21,IMPACTO,0)))</f>
        <v/>
      </c>
      <c r="L21" s="7"/>
      <c r="M21" s="137"/>
      <c r="N21" s="137"/>
      <c r="O21" s="119"/>
      <c r="P21" s="137"/>
      <c r="Q21" s="119"/>
      <c r="R21" s="120"/>
      <c r="S21" s="137"/>
      <c r="T21" s="188">
        <f t="shared" ref="T21:T56" si="4">IF(M21="",,VLOOKUP(M21,UNO,2,FALSE))+IF(N21="",0,VLOOKUP(N21,DOS,2,FALSE))+IF(P21="",0,VLOOKUP(P21,CUATRO,2,FALSE))+IF(Q21="",0,VLOOKUP(Q21,CINCO,2,FALSE))+IF(S21="",0,VLOOKUP(S21,SIETE,2,FALSE))+IF(O21="",0,VLOOKUP(O21,TRES,2,FALSE))+IF(R21="",0,VLOOKUP(R21,SEIS,2,FALSE))</f>
        <v>0</v>
      </c>
      <c r="U21" s="189" t="str">
        <f t="shared" si="1"/>
        <v/>
      </c>
      <c r="V21" s="123"/>
      <c r="W21" s="197" t="str">
        <f t="shared" si="2"/>
        <v/>
      </c>
      <c r="X21" s="188" t="str">
        <f t="shared" si="3"/>
        <v/>
      </c>
      <c r="Y21" s="289" t="str">
        <f t="shared" ref="Y21" si="5">IF(SUM(T21:T26=0),"",AVERAGEIF(T21:T26,"&gt;0"))</f>
        <v/>
      </c>
      <c r="Z21" s="292" t="str">
        <f>IF(Y21="","",IF(Y21=0,"",IF(Y21=100,"Fuerte",IF(Y21&lt;50,"Débil","Moderado"))))</f>
        <v/>
      </c>
      <c r="AA21" s="295"/>
      <c r="AB21" s="295"/>
      <c r="AC21" s="292" t="str">
        <f t="shared" ref="AC21" si="6">IF(Z21="Débil",0,IF(AND(Z21="Fuerte",AA21="Directamente"),2,IF(AND(Z21="Moderado",AA21="Directamente"),1,"")))</f>
        <v/>
      </c>
      <c r="AD21" s="280" t="str">
        <f t="shared" ref="AD21" si="7">IF(Z21="Débil",0,IF(AND(Z21="Fuerte",AB21="Directamente"),2,IF(AND(Z21="Fuerte",AB21="Indirectamente"),1,IF(AND(Z21="Moderado",AB21="Directamente"),1,IF(AB21="No disminuye","0","")))))</f>
        <v/>
      </c>
      <c r="AE21" s="283" t="str">
        <f t="shared" ref="AE21" si="8">IF(AC21="","",IF(AND(I21="Rara vez",AC21&gt;0),"Rara vez",IF(AND(I21="Improbable",AC21=2),"Rara vez",IF(AND(I21="Posible",AC21=2),"Rara vez",IF(AND(I21="Posible",AC21=1),"Improbable",IF(AND(I21="Probable",AC21=2),"Improbable",IF(AND(I21="Probable",AC21=1),"Posible",IF(AND(I21="Casi seguro",AC21=2),"Posible",IF(AND(I21="Casi seguro",AC21=1),"Probable",I21)))))))))</f>
        <v/>
      </c>
      <c r="AF21" s="283" t="str">
        <f t="shared" ref="AF21" si="9">IF(AD21="","",IF(AND(J21="Insignificante",AD21&gt;0),"Insignificante",IF(AND(J21="Menor",AD21&gt;0),"Insignificante",IF(AND(J21="Moderado",AD21=1),"Menor",IF(AND(J21="Moderado",AD21=2),"Insignificante",IF(AND(J21="Mayor",AD21=1),"Moderado",IF(AND(J21="Mayor",AD21=2),"Menor",IF(AND(J21="Catastrófico",AD21=1),"Mayor",IF(AND(J21="Catastrófico",AD21=2),"Moderado",J21)))))))))</f>
        <v/>
      </c>
      <c r="AG21" s="283" t="str">
        <f>IF(OR(AE21="",AF21=""),"",INDEX(MCALOR,MATCH(AE21,PROBABILIDAD,0),MATCH(AF21,IMPACTO,0)))</f>
        <v/>
      </c>
      <c r="AH21" s="286"/>
      <c r="AI21" s="164"/>
      <c r="AJ21" s="166"/>
      <c r="AK21" s="166"/>
      <c r="AL21" s="162"/>
    </row>
    <row r="22" spans="2:38" ht="30" customHeight="1">
      <c r="B22" s="249"/>
      <c r="C22" s="135"/>
      <c r="D22" s="252"/>
      <c r="E22" s="252"/>
      <c r="F22" s="255"/>
      <c r="G22" s="10"/>
      <c r="H22" s="135"/>
      <c r="I22" s="255"/>
      <c r="J22" s="255"/>
      <c r="K22" s="284"/>
      <c r="L22" s="10"/>
      <c r="M22" s="138"/>
      <c r="N22" s="138"/>
      <c r="O22" s="131"/>
      <c r="P22" s="138"/>
      <c r="Q22" s="131"/>
      <c r="R22" s="146"/>
      <c r="S22" s="138"/>
      <c r="T22" s="190">
        <f t="shared" si="4"/>
        <v>0</v>
      </c>
      <c r="U22" s="191" t="str">
        <f t="shared" ref="U22:U56" si="10">IF(T22=0,"",IF(T22&gt;=96,"Fuerte",IF(T22&lt;=85,"Débil","Moderado")))</f>
        <v/>
      </c>
      <c r="V22" s="158"/>
      <c r="W22" s="198" t="str">
        <f t="shared" si="2"/>
        <v/>
      </c>
      <c r="X22" s="190" t="str">
        <f t="shared" si="3"/>
        <v/>
      </c>
      <c r="Y22" s="290"/>
      <c r="Z22" s="293"/>
      <c r="AA22" s="296"/>
      <c r="AB22" s="296"/>
      <c r="AC22" s="293"/>
      <c r="AD22" s="281"/>
      <c r="AE22" s="284"/>
      <c r="AF22" s="284"/>
      <c r="AG22" s="284"/>
      <c r="AH22" s="287"/>
      <c r="AI22" s="181"/>
      <c r="AJ22" s="130"/>
      <c r="AK22" s="130"/>
      <c r="AL22" s="147"/>
    </row>
    <row r="23" spans="2:38" ht="30" customHeight="1">
      <c r="B23" s="249"/>
      <c r="C23" s="135"/>
      <c r="D23" s="252"/>
      <c r="E23" s="252"/>
      <c r="F23" s="255"/>
      <c r="G23" s="10"/>
      <c r="H23" s="135"/>
      <c r="I23" s="255"/>
      <c r="J23" s="255"/>
      <c r="K23" s="284"/>
      <c r="L23" s="10"/>
      <c r="M23" s="138"/>
      <c r="N23" s="138"/>
      <c r="O23" s="131"/>
      <c r="P23" s="138"/>
      <c r="Q23" s="131"/>
      <c r="R23" s="146"/>
      <c r="S23" s="138"/>
      <c r="T23" s="190">
        <f t="shared" si="4"/>
        <v>0</v>
      </c>
      <c r="U23" s="191" t="str">
        <f t="shared" si="10"/>
        <v/>
      </c>
      <c r="V23" s="158"/>
      <c r="W23" s="198" t="str">
        <f t="shared" si="2"/>
        <v/>
      </c>
      <c r="X23" s="190" t="str">
        <f t="shared" si="3"/>
        <v/>
      </c>
      <c r="Y23" s="290"/>
      <c r="Z23" s="293"/>
      <c r="AA23" s="296"/>
      <c r="AB23" s="296"/>
      <c r="AC23" s="293"/>
      <c r="AD23" s="281"/>
      <c r="AE23" s="284"/>
      <c r="AF23" s="284"/>
      <c r="AG23" s="284"/>
      <c r="AH23" s="287"/>
      <c r="AI23" s="181"/>
      <c r="AJ23" s="130"/>
      <c r="AK23" s="130"/>
      <c r="AL23" s="147"/>
    </row>
    <row r="24" spans="2:38" ht="30" customHeight="1">
      <c r="B24" s="249"/>
      <c r="C24" s="135"/>
      <c r="D24" s="252"/>
      <c r="E24" s="252"/>
      <c r="F24" s="255"/>
      <c r="G24" s="10"/>
      <c r="H24" s="135"/>
      <c r="I24" s="255"/>
      <c r="J24" s="255"/>
      <c r="K24" s="284"/>
      <c r="L24" s="10"/>
      <c r="M24" s="138"/>
      <c r="N24" s="138"/>
      <c r="O24" s="131"/>
      <c r="P24" s="138"/>
      <c r="Q24" s="131"/>
      <c r="R24" s="146"/>
      <c r="S24" s="138"/>
      <c r="T24" s="190">
        <f t="shared" si="4"/>
        <v>0</v>
      </c>
      <c r="U24" s="191" t="str">
        <f t="shared" si="10"/>
        <v/>
      </c>
      <c r="V24" s="158"/>
      <c r="W24" s="198" t="str">
        <f t="shared" si="2"/>
        <v/>
      </c>
      <c r="X24" s="190" t="str">
        <f t="shared" si="3"/>
        <v/>
      </c>
      <c r="Y24" s="290"/>
      <c r="Z24" s="293"/>
      <c r="AA24" s="296"/>
      <c r="AB24" s="296"/>
      <c r="AC24" s="293"/>
      <c r="AD24" s="281"/>
      <c r="AE24" s="284"/>
      <c r="AF24" s="284"/>
      <c r="AG24" s="284"/>
      <c r="AH24" s="287"/>
      <c r="AI24" s="181"/>
      <c r="AJ24" s="130"/>
      <c r="AK24" s="130"/>
      <c r="AL24" s="147"/>
    </row>
    <row r="25" spans="2:38" ht="30" customHeight="1">
      <c r="B25" s="249"/>
      <c r="C25" s="90"/>
      <c r="D25" s="252"/>
      <c r="E25" s="252"/>
      <c r="F25" s="255"/>
      <c r="G25" s="10"/>
      <c r="H25" s="135"/>
      <c r="I25" s="255"/>
      <c r="J25" s="255"/>
      <c r="K25" s="284"/>
      <c r="L25" s="10"/>
      <c r="M25" s="138"/>
      <c r="N25" s="138"/>
      <c r="O25" s="131"/>
      <c r="P25" s="138"/>
      <c r="Q25" s="131"/>
      <c r="R25" s="146"/>
      <c r="S25" s="138"/>
      <c r="T25" s="190">
        <f t="shared" si="4"/>
        <v>0</v>
      </c>
      <c r="U25" s="191" t="str">
        <f t="shared" si="10"/>
        <v/>
      </c>
      <c r="V25" s="158"/>
      <c r="W25" s="198" t="str">
        <f t="shared" si="2"/>
        <v/>
      </c>
      <c r="X25" s="190" t="str">
        <f t="shared" si="3"/>
        <v/>
      </c>
      <c r="Y25" s="290"/>
      <c r="Z25" s="293"/>
      <c r="AA25" s="296"/>
      <c r="AB25" s="296"/>
      <c r="AC25" s="293"/>
      <c r="AD25" s="281"/>
      <c r="AE25" s="284"/>
      <c r="AF25" s="284"/>
      <c r="AG25" s="284"/>
      <c r="AH25" s="287"/>
      <c r="AI25" s="181"/>
      <c r="AJ25" s="130"/>
      <c r="AK25" s="130"/>
      <c r="AL25" s="147"/>
    </row>
    <row r="26" spans="2:38" ht="30" customHeight="1" thickBot="1">
      <c r="B26" s="250"/>
      <c r="C26" s="136"/>
      <c r="D26" s="253"/>
      <c r="E26" s="253"/>
      <c r="F26" s="256"/>
      <c r="G26" s="11"/>
      <c r="H26" s="136"/>
      <c r="I26" s="256"/>
      <c r="J26" s="256"/>
      <c r="K26" s="285"/>
      <c r="L26" s="11"/>
      <c r="M26" s="139"/>
      <c r="N26" s="139"/>
      <c r="O26" s="148"/>
      <c r="P26" s="139"/>
      <c r="Q26" s="148"/>
      <c r="R26" s="149"/>
      <c r="S26" s="139"/>
      <c r="T26" s="192">
        <f t="shared" si="4"/>
        <v>0</v>
      </c>
      <c r="U26" s="193" t="str">
        <f t="shared" si="10"/>
        <v/>
      </c>
      <c r="V26" s="159"/>
      <c r="W26" s="192" t="str">
        <f t="shared" si="2"/>
        <v/>
      </c>
      <c r="X26" s="192" t="str">
        <f t="shared" si="3"/>
        <v/>
      </c>
      <c r="Y26" s="291"/>
      <c r="Z26" s="294"/>
      <c r="AA26" s="297"/>
      <c r="AB26" s="297"/>
      <c r="AC26" s="294"/>
      <c r="AD26" s="282"/>
      <c r="AE26" s="285"/>
      <c r="AF26" s="285"/>
      <c r="AG26" s="285"/>
      <c r="AH26" s="288"/>
      <c r="AI26" s="182"/>
      <c r="AJ26" s="150"/>
      <c r="AK26" s="150"/>
      <c r="AL26" s="151"/>
    </row>
    <row r="27" spans="2:38" ht="30" customHeight="1">
      <c r="B27" s="248">
        <v>3</v>
      </c>
      <c r="C27" s="89"/>
      <c r="D27" s="251"/>
      <c r="E27" s="251"/>
      <c r="F27" s="254"/>
      <c r="G27" s="7"/>
      <c r="H27" s="134"/>
      <c r="I27" s="254"/>
      <c r="J27" s="254"/>
      <c r="K27" s="283" t="str">
        <f>IF(OR(I27=0,J27=0),"",INDEX(MCALOR,MATCH(I27,PROBABILIDAD,0),MATCH(J27,IMPACTO,0)))</f>
        <v/>
      </c>
      <c r="L27" s="7"/>
      <c r="M27" s="137"/>
      <c r="N27" s="137"/>
      <c r="O27" s="119"/>
      <c r="P27" s="137"/>
      <c r="Q27" s="119"/>
      <c r="R27" s="120"/>
      <c r="S27" s="137"/>
      <c r="T27" s="188">
        <f t="shared" si="4"/>
        <v>0</v>
      </c>
      <c r="U27" s="189" t="str">
        <f t="shared" si="10"/>
        <v/>
      </c>
      <c r="V27" s="123"/>
      <c r="W27" s="197" t="str">
        <f t="shared" si="2"/>
        <v/>
      </c>
      <c r="X27" s="188" t="str">
        <f t="shared" si="3"/>
        <v/>
      </c>
      <c r="Y27" s="289" t="str">
        <f t="shared" ref="Y27" si="11">IF(SUM(T27:T32=0),"",AVERAGEIF(T27:T32,"&gt;0"))</f>
        <v/>
      </c>
      <c r="Z27" s="292" t="str">
        <f>IF(Y27="","",IF(Y27=0,"",IF(Y27=100,"Fuerte",IF(Y27&lt;50,"Débil","Moderado"))))</f>
        <v/>
      </c>
      <c r="AA27" s="295"/>
      <c r="AB27" s="295"/>
      <c r="AC27" s="292" t="str">
        <f t="shared" ref="AC27" si="12">IF(Z27="Débil",0,IF(AND(Z27="Fuerte",AA27="Directamente"),2,IF(AND(Z27="Moderado",AA27="Directamente"),1,"")))</f>
        <v/>
      </c>
      <c r="AD27" s="280" t="str">
        <f t="shared" ref="AD27" si="13">IF(Z27="Débil",0,IF(AND(Z27="Fuerte",AB27="Directamente"),2,IF(AND(Z27="Fuerte",AB27="Indirectamente"),1,IF(AND(Z27="Moderado",AB27="Directamente"),1,IF(AB27="No disminuye","0","")))))</f>
        <v/>
      </c>
      <c r="AE27" s="283" t="str">
        <f t="shared" ref="AE27" si="14">IF(AC27="","",IF(AND(I27="Rara vez",AC27&gt;0),"Rara vez",IF(AND(I27="Improbable",AC27=2),"Rara vez",IF(AND(I27="Posible",AC27=2),"Rara vez",IF(AND(I27="Posible",AC27=1),"Improbable",IF(AND(I27="Probable",AC27=2),"Improbable",IF(AND(I27="Probable",AC27=1),"Posible",IF(AND(I27="Casi seguro",AC27=2),"Posible",IF(AND(I27="Casi seguro",AC27=1),"Probable",I27)))))))))</f>
        <v/>
      </c>
      <c r="AF27" s="283" t="str">
        <f t="shared" ref="AF27" si="15">IF(AD27="","",IF(AND(J27="Insignificante",AD27&gt;0),"Insignificante",IF(AND(J27="Menor",AD27&gt;0),"Insignificante",IF(AND(J27="Moderado",AD27=1),"Menor",IF(AND(J27="Moderado",AD27=2),"Insignificante",IF(AND(J27="Mayor",AD27=1),"Moderado",IF(AND(J27="Mayor",AD27=2),"Menor",IF(AND(J27="Catastrófico",AD27=1),"Mayor",IF(AND(J27="Catastrófico",AD27=2),"Moderado",J27)))))))))</f>
        <v/>
      </c>
      <c r="AG27" s="283" t="str">
        <f>IF(OR(AE27="",AF27=""),"",INDEX(MCALOR,MATCH(AE27,PROBABILIDAD,0),MATCH(AF27,IMPACTO,0)))</f>
        <v/>
      </c>
      <c r="AH27" s="286"/>
      <c r="AI27" s="164"/>
      <c r="AJ27" s="166"/>
      <c r="AK27" s="166"/>
      <c r="AL27" s="162"/>
    </row>
    <row r="28" spans="2:38" ht="30" customHeight="1">
      <c r="B28" s="249"/>
      <c r="C28" s="135"/>
      <c r="D28" s="252"/>
      <c r="E28" s="252"/>
      <c r="F28" s="255"/>
      <c r="G28" s="10"/>
      <c r="H28" s="135"/>
      <c r="I28" s="255"/>
      <c r="J28" s="255"/>
      <c r="K28" s="284"/>
      <c r="L28" s="10"/>
      <c r="M28" s="138"/>
      <c r="N28" s="138"/>
      <c r="O28" s="131"/>
      <c r="P28" s="138"/>
      <c r="Q28" s="131"/>
      <c r="R28" s="146"/>
      <c r="S28" s="138"/>
      <c r="T28" s="190">
        <f t="shared" si="4"/>
        <v>0</v>
      </c>
      <c r="U28" s="191" t="str">
        <f t="shared" si="10"/>
        <v/>
      </c>
      <c r="V28" s="158"/>
      <c r="W28" s="198" t="str">
        <f t="shared" si="2"/>
        <v/>
      </c>
      <c r="X28" s="190" t="str">
        <f t="shared" si="3"/>
        <v/>
      </c>
      <c r="Y28" s="290"/>
      <c r="Z28" s="293"/>
      <c r="AA28" s="296"/>
      <c r="AB28" s="296"/>
      <c r="AC28" s="293"/>
      <c r="AD28" s="281"/>
      <c r="AE28" s="284"/>
      <c r="AF28" s="284"/>
      <c r="AG28" s="284"/>
      <c r="AH28" s="287"/>
      <c r="AI28" s="181"/>
      <c r="AJ28" s="130"/>
      <c r="AK28" s="130"/>
      <c r="AL28" s="147"/>
    </row>
    <row r="29" spans="2:38" ht="30" customHeight="1">
      <c r="B29" s="249"/>
      <c r="C29" s="135"/>
      <c r="D29" s="252"/>
      <c r="E29" s="252"/>
      <c r="F29" s="255"/>
      <c r="G29" s="10"/>
      <c r="H29" s="135"/>
      <c r="I29" s="255"/>
      <c r="J29" s="255"/>
      <c r="K29" s="284"/>
      <c r="L29" s="10"/>
      <c r="M29" s="138"/>
      <c r="N29" s="138"/>
      <c r="O29" s="131"/>
      <c r="P29" s="138"/>
      <c r="Q29" s="131"/>
      <c r="R29" s="146"/>
      <c r="S29" s="138"/>
      <c r="T29" s="190">
        <f t="shared" si="4"/>
        <v>0</v>
      </c>
      <c r="U29" s="191" t="str">
        <f t="shared" si="10"/>
        <v/>
      </c>
      <c r="V29" s="158"/>
      <c r="W29" s="198" t="str">
        <f t="shared" si="2"/>
        <v/>
      </c>
      <c r="X29" s="190" t="str">
        <f t="shared" si="3"/>
        <v/>
      </c>
      <c r="Y29" s="290"/>
      <c r="Z29" s="293"/>
      <c r="AA29" s="296"/>
      <c r="AB29" s="296"/>
      <c r="AC29" s="293"/>
      <c r="AD29" s="281"/>
      <c r="AE29" s="284"/>
      <c r="AF29" s="284"/>
      <c r="AG29" s="284"/>
      <c r="AH29" s="287"/>
      <c r="AI29" s="181"/>
      <c r="AJ29" s="130"/>
      <c r="AK29" s="130"/>
      <c r="AL29" s="147"/>
    </row>
    <row r="30" spans="2:38" ht="30" customHeight="1">
      <c r="B30" s="249"/>
      <c r="C30" s="135"/>
      <c r="D30" s="252"/>
      <c r="E30" s="252"/>
      <c r="F30" s="255"/>
      <c r="G30" s="10"/>
      <c r="H30" s="135"/>
      <c r="I30" s="255"/>
      <c r="J30" s="255"/>
      <c r="K30" s="284"/>
      <c r="L30" s="10"/>
      <c r="M30" s="138"/>
      <c r="N30" s="138"/>
      <c r="O30" s="131"/>
      <c r="P30" s="138"/>
      <c r="Q30" s="131"/>
      <c r="R30" s="146"/>
      <c r="S30" s="138"/>
      <c r="T30" s="190">
        <f t="shared" si="4"/>
        <v>0</v>
      </c>
      <c r="U30" s="191" t="str">
        <f t="shared" si="10"/>
        <v/>
      </c>
      <c r="V30" s="158"/>
      <c r="W30" s="198" t="str">
        <f t="shared" si="2"/>
        <v/>
      </c>
      <c r="X30" s="190" t="str">
        <f t="shared" si="3"/>
        <v/>
      </c>
      <c r="Y30" s="290"/>
      <c r="Z30" s="293"/>
      <c r="AA30" s="296"/>
      <c r="AB30" s="296"/>
      <c r="AC30" s="293"/>
      <c r="AD30" s="281"/>
      <c r="AE30" s="284"/>
      <c r="AF30" s="284"/>
      <c r="AG30" s="284"/>
      <c r="AH30" s="287"/>
      <c r="AI30" s="181"/>
      <c r="AJ30" s="130"/>
      <c r="AK30" s="130"/>
      <c r="AL30" s="147"/>
    </row>
    <row r="31" spans="2:38" ht="30" customHeight="1">
      <c r="B31" s="249"/>
      <c r="C31" s="90"/>
      <c r="D31" s="252"/>
      <c r="E31" s="252"/>
      <c r="F31" s="255"/>
      <c r="G31" s="10"/>
      <c r="H31" s="135"/>
      <c r="I31" s="255"/>
      <c r="J31" s="255"/>
      <c r="K31" s="284"/>
      <c r="L31" s="10"/>
      <c r="M31" s="138"/>
      <c r="N31" s="138"/>
      <c r="O31" s="131"/>
      <c r="P31" s="138"/>
      <c r="Q31" s="131"/>
      <c r="R31" s="146"/>
      <c r="S31" s="138"/>
      <c r="T31" s="190">
        <f t="shared" si="4"/>
        <v>0</v>
      </c>
      <c r="U31" s="191" t="str">
        <f t="shared" si="10"/>
        <v/>
      </c>
      <c r="V31" s="158"/>
      <c r="W31" s="198" t="str">
        <f t="shared" si="2"/>
        <v/>
      </c>
      <c r="X31" s="190" t="str">
        <f t="shared" si="3"/>
        <v/>
      </c>
      <c r="Y31" s="290"/>
      <c r="Z31" s="293"/>
      <c r="AA31" s="296"/>
      <c r="AB31" s="296"/>
      <c r="AC31" s="293"/>
      <c r="AD31" s="281"/>
      <c r="AE31" s="284"/>
      <c r="AF31" s="284"/>
      <c r="AG31" s="284"/>
      <c r="AH31" s="287"/>
      <c r="AI31" s="181"/>
      <c r="AJ31" s="130"/>
      <c r="AK31" s="130"/>
      <c r="AL31" s="147"/>
    </row>
    <row r="32" spans="2:38" ht="30" customHeight="1" thickBot="1">
      <c r="B32" s="302"/>
      <c r="C32" s="167"/>
      <c r="D32" s="303"/>
      <c r="E32" s="303"/>
      <c r="F32" s="304"/>
      <c r="G32" s="168"/>
      <c r="H32" s="167"/>
      <c r="I32" s="304"/>
      <c r="J32" s="304"/>
      <c r="K32" s="284"/>
      <c r="L32" s="168"/>
      <c r="M32" s="169"/>
      <c r="N32" s="169"/>
      <c r="O32" s="132"/>
      <c r="P32" s="169"/>
      <c r="Q32" s="132"/>
      <c r="R32" s="170"/>
      <c r="S32" s="169"/>
      <c r="T32" s="194">
        <f t="shared" si="4"/>
        <v>0</v>
      </c>
      <c r="U32" s="195" t="str">
        <f t="shared" si="10"/>
        <v/>
      </c>
      <c r="V32" s="171"/>
      <c r="W32" s="194" t="str">
        <f t="shared" si="2"/>
        <v/>
      </c>
      <c r="X32" s="194" t="str">
        <f t="shared" si="3"/>
        <v/>
      </c>
      <c r="Y32" s="301"/>
      <c r="Z32" s="293"/>
      <c r="AA32" s="296"/>
      <c r="AB32" s="296"/>
      <c r="AC32" s="293"/>
      <c r="AD32" s="282"/>
      <c r="AE32" s="284"/>
      <c r="AF32" s="284"/>
      <c r="AG32" s="284"/>
      <c r="AH32" s="330"/>
      <c r="AI32" s="182"/>
      <c r="AJ32" s="150"/>
      <c r="AK32" s="150"/>
      <c r="AL32" s="151"/>
    </row>
    <row r="33" spans="2:38" ht="30" customHeight="1">
      <c r="B33" s="248">
        <v>4</v>
      </c>
      <c r="C33" s="89"/>
      <c r="D33" s="251"/>
      <c r="E33" s="251"/>
      <c r="F33" s="254"/>
      <c r="G33" s="7"/>
      <c r="H33" s="134"/>
      <c r="I33" s="254"/>
      <c r="J33" s="254"/>
      <c r="K33" s="283" t="str">
        <f>IF(OR(I33=0,J33=0),"",INDEX(MCALOR,MATCH(I33,PROBABILIDAD,0),MATCH(J33,IMPACTO,0)))</f>
        <v/>
      </c>
      <c r="L33" s="7"/>
      <c r="M33" s="137"/>
      <c r="N33" s="137"/>
      <c r="O33" s="119"/>
      <c r="P33" s="137"/>
      <c r="Q33" s="119"/>
      <c r="R33" s="120"/>
      <c r="S33" s="137"/>
      <c r="T33" s="188">
        <f t="shared" si="4"/>
        <v>0</v>
      </c>
      <c r="U33" s="189" t="str">
        <f t="shared" si="10"/>
        <v/>
      </c>
      <c r="V33" s="123"/>
      <c r="W33" s="197" t="str">
        <f t="shared" si="2"/>
        <v/>
      </c>
      <c r="X33" s="188" t="str">
        <f t="shared" si="3"/>
        <v/>
      </c>
      <c r="Y33" s="289" t="str">
        <f t="shared" ref="Y33" si="16">IF(SUM(T33:T38=0),"",AVERAGEIF(T33:T38,"&gt;0"))</f>
        <v/>
      </c>
      <c r="Z33" s="292" t="str">
        <f>IF(Y33="","",IF(Y33=0,"",IF(Y33=100,"Fuerte",IF(Y33&lt;50,"Débil","Moderado"))))</f>
        <v/>
      </c>
      <c r="AA33" s="295"/>
      <c r="AB33" s="295"/>
      <c r="AC33" s="292" t="str">
        <f t="shared" ref="AC33" si="17">IF(Z33="Débil",0,IF(AND(Z33="Fuerte",AA33="Directamente"),2,IF(AND(Z33="Moderado",AA33="Directamente"),1,"")))</f>
        <v/>
      </c>
      <c r="AD33" s="280" t="str">
        <f t="shared" ref="AD33" si="18">IF(Z33="Débil",0,IF(AND(Z33="Fuerte",AB33="Directamente"),2,IF(AND(Z33="Fuerte",AB33="Indirectamente"),1,IF(AND(Z33="Moderado",AB33="Directamente"),1,IF(AB33="No disminuye","0","")))))</f>
        <v/>
      </c>
      <c r="AE33" s="283" t="str">
        <f t="shared" ref="AE33" si="19">IF(AC33="","",IF(AND(I33="Rara vez",AC33&gt;0),"Rara vez",IF(AND(I33="Improbable",AC33=2),"Rara vez",IF(AND(I33="Posible",AC33=2),"Rara vez",IF(AND(I33="Posible",AC33=1),"Improbable",IF(AND(I33="Probable",AC33=2),"Improbable",IF(AND(I33="Probable",AC33=1),"Posible",IF(AND(I33="Casi seguro",AC33=2),"Posible",IF(AND(I33="Casi seguro",AC33=1),"Probable",I33)))))))))</f>
        <v/>
      </c>
      <c r="AF33" s="283" t="str">
        <f t="shared" ref="AF33" si="20">IF(AD33="","",IF(AND(J33="Insignificante",AD33&gt;0),"Insignificante",IF(AND(J33="Menor",AD33&gt;0),"Insignificante",IF(AND(J33="Moderado",AD33=1),"Menor",IF(AND(J33="Moderado",AD33=2),"Insignificante",IF(AND(J33="Mayor",AD33=1),"Moderado",IF(AND(J33="Mayor",AD33=2),"Menor",IF(AND(J33="Catastrófico",AD33=1),"Mayor",IF(AND(J33="Catastrófico",AD33=2),"Moderado",J33)))))))))</f>
        <v/>
      </c>
      <c r="AG33" s="257" t="str">
        <f>IF(OR(AE33="",AF33=""),"",INDEX(MCALOR,MATCH(AE33,PROBABILIDAD,0),MATCH(AF33,IMPACTO,0)))</f>
        <v/>
      </c>
      <c r="AH33" s="286"/>
      <c r="AI33" s="164"/>
      <c r="AJ33" s="166"/>
      <c r="AK33" s="166"/>
      <c r="AL33" s="162"/>
    </row>
    <row r="34" spans="2:38" ht="30" customHeight="1">
      <c r="B34" s="249"/>
      <c r="C34" s="135"/>
      <c r="D34" s="252"/>
      <c r="E34" s="252"/>
      <c r="F34" s="255"/>
      <c r="G34" s="10"/>
      <c r="H34" s="135"/>
      <c r="I34" s="255"/>
      <c r="J34" s="255"/>
      <c r="K34" s="284"/>
      <c r="L34" s="10"/>
      <c r="M34" s="138"/>
      <c r="N34" s="138"/>
      <c r="O34" s="131"/>
      <c r="P34" s="138"/>
      <c r="Q34" s="131"/>
      <c r="R34" s="146"/>
      <c r="S34" s="138"/>
      <c r="T34" s="190">
        <f t="shared" si="4"/>
        <v>0</v>
      </c>
      <c r="U34" s="191" t="str">
        <f t="shared" si="10"/>
        <v/>
      </c>
      <c r="V34" s="158"/>
      <c r="W34" s="198" t="str">
        <f t="shared" si="2"/>
        <v/>
      </c>
      <c r="X34" s="190" t="str">
        <f t="shared" si="3"/>
        <v/>
      </c>
      <c r="Y34" s="290"/>
      <c r="Z34" s="293"/>
      <c r="AA34" s="296"/>
      <c r="AB34" s="296"/>
      <c r="AC34" s="293"/>
      <c r="AD34" s="281"/>
      <c r="AE34" s="284"/>
      <c r="AF34" s="284"/>
      <c r="AG34" s="258"/>
      <c r="AH34" s="287"/>
      <c r="AI34" s="181"/>
      <c r="AJ34" s="130"/>
      <c r="AK34" s="130"/>
      <c r="AL34" s="147"/>
    </row>
    <row r="35" spans="2:38" ht="30" customHeight="1">
      <c r="B35" s="249"/>
      <c r="C35" s="135"/>
      <c r="D35" s="252"/>
      <c r="E35" s="252"/>
      <c r="F35" s="255"/>
      <c r="G35" s="10"/>
      <c r="H35" s="135"/>
      <c r="I35" s="255"/>
      <c r="J35" s="255"/>
      <c r="K35" s="284"/>
      <c r="L35" s="10"/>
      <c r="M35" s="138"/>
      <c r="N35" s="138"/>
      <c r="O35" s="131"/>
      <c r="P35" s="138"/>
      <c r="Q35" s="131"/>
      <c r="R35" s="146"/>
      <c r="S35" s="138"/>
      <c r="T35" s="190">
        <f t="shared" si="4"/>
        <v>0</v>
      </c>
      <c r="U35" s="191" t="str">
        <f t="shared" si="10"/>
        <v/>
      </c>
      <c r="V35" s="158"/>
      <c r="W35" s="198" t="str">
        <f t="shared" si="2"/>
        <v/>
      </c>
      <c r="X35" s="190" t="str">
        <f t="shared" si="3"/>
        <v/>
      </c>
      <c r="Y35" s="290"/>
      <c r="Z35" s="293"/>
      <c r="AA35" s="296"/>
      <c r="AB35" s="296"/>
      <c r="AC35" s="293"/>
      <c r="AD35" s="281"/>
      <c r="AE35" s="284"/>
      <c r="AF35" s="284"/>
      <c r="AG35" s="258"/>
      <c r="AH35" s="287"/>
      <c r="AI35" s="181"/>
      <c r="AJ35" s="130"/>
      <c r="AK35" s="130"/>
      <c r="AL35" s="147"/>
    </row>
    <row r="36" spans="2:38" ht="30" customHeight="1">
      <c r="B36" s="249"/>
      <c r="C36" s="135"/>
      <c r="D36" s="252"/>
      <c r="E36" s="252"/>
      <c r="F36" s="255"/>
      <c r="G36" s="10"/>
      <c r="H36" s="135"/>
      <c r="I36" s="255"/>
      <c r="J36" s="255"/>
      <c r="K36" s="284"/>
      <c r="L36" s="10"/>
      <c r="M36" s="138"/>
      <c r="N36" s="138"/>
      <c r="O36" s="131"/>
      <c r="P36" s="138"/>
      <c r="Q36" s="131"/>
      <c r="R36" s="146"/>
      <c r="S36" s="138"/>
      <c r="T36" s="190">
        <f t="shared" si="4"/>
        <v>0</v>
      </c>
      <c r="U36" s="191" t="str">
        <f t="shared" si="10"/>
        <v/>
      </c>
      <c r="V36" s="158"/>
      <c r="W36" s="198" t="str">
        <f t="shared" si="2"/>
        <v/>
      </c>
      <c r="X36" s="190" t="str">
        <f t="shared" si="3"/>
        <v/>
      </c>
      <c r="Y36" s="290"/>
      <c r="Z36" s="293"/>
      <c r="AA36" s="296"/>
      <c r="AB36" s="296"/>
      <c r="AC36" s="293"/>
      <c r="AD36" s="281"/>
      <c r="AE36" s="284"/>
      <c r="AF36" s="284"/>
      <c r="AG36" s="258"/>
      <c r="AH36" s="287"/>
      <c r="AI36" s="181"/>
      <c r="AJ36" s="130"/>
      <c r="AK36" s="130"/>
      <c r="AL36" s="147"/>
    </row>
    <row r="37" spans="2:38" ht="30" customHeight="1">
      <c r="B37" s="249"/>
      <c r="C37" s="90"/>
      <c r="D37" s="252"/>
      <c r="E37" s="252"/>
      <c r="F37" s="255"/>
      <c r="G37" s="10"/>
      <c r="H37" s="135"/>
      <c r="I37" s="255"/>
      <c r="J37" s="255"/>
      <c r="K37" s="284"/>
      <c r="L37" s="10"/>
      <c r="M37" s="138"/>
      <c r="N37" s="138"/>
      <c r="O37" s="131"/>
      <c r="P37" s="138"/>
      <c r="Q37" s="131"/>
      <c r="R37" s="146"/>
      <c r="S37" s="138"/>
      <c r="T37" s="190">
        <f t="shared" si="4"/>
        <v>0</v>
      </c>
      <c r="U37" s="191" t="str">
        <f t="shared" si="10"/>
        <v/>
      </c>
      <c r="V37" s="158"/>
      <c r="W37" s="198" t="str">
        <f t="shared" si="2"/>
        <v/>
      </c>
      <c r="X37" s="190" t="str">
        <f t="shared" si="3"/>
        <v/>
      </c>
      <c r="Y37" s="290"/>
      <c r="Z37" s="293"/>
      <c r="AA37" s="296"/>
      <c r="AB37" s="296"/>
      <c r="AC37" s="293"/>
      <c r="AD37" s="281"/>
      <c r="AE37" s="284"/>
      <c r="AF37" s="284"/>
      <c r="AG37" s="258"/>
      <c r="AH37" s="287"/>
      <c r="AI37" s="181"/>
      <c r="AJ37" s="130"/>
      <c r="AK37" s="130"/>
      <c r="AL37" s="147"/>
    </row>
    <row r="38" spans="2:38" ht="30" customHeight="1" thickBot="1">
      <c r="B38" s="250"/>
      <c r="C38" s="136"/>
      <c r="D38" s="253"/>
      <c r="E38" s="253"/>
      <c r="F38" s="256"/>
      <c r="G38" s="11"/>
      <c r="H38" s="136"/>
      <c r="I38" s="256"/>
      <c r="J38" s="256"/>
      <c r="K38" s="285"/>
      <c r="L38" s="11"/>
      <c r="M38" s="139"/>
      <c r="N38" s="139"/>
      <c r="O38" s="148"/>
      <c r="P38" s="139"/>
      <c r="Q38" s="148"/>
      <c r="R38" s="149"/>
      <c r="S38" s="139"/>
      <c r="T38" s="192">
        <f t="shared" si="4"/>
        <v>0</v>
      </c>
      <c r="U38" s="193" t="str">
        <f t="shared" si="10"/>
        <v/>
      </c>
      <c r="V38" s="159"/>
      <c r="W38" s="192" t="str">
        <f t="shared" si="2"/>
        <v/>
      </c>
      <c r="X38" s="192" t="str">
        <f t="shared" si="3"/>
        <v/>
      </c>
      <c r="Y38" s="291"/>
      <c r="Z38" s="294"/>
      <c r="AA38" s="297"/>
      <c r="AB38" s="297"/>
      <c r="AC38" s="294"/>
      <c r="AD38" s="282"/>
      <c r="AE38" s="285"/>
      <c r="AF38" s="285"/>
      <c r="AG38" s="259"/>
      <c r="AH38" s="288"/>
      <c r="AI38" s="182"/>
      <c r="AJ38" s="150"/>
      <c r="AK38" s="150"/>
      <c r="AL38" s="151"/>
    </row>
    <row r="39" spans="2:38" ht="30" customHeight="1">
      <c r="B39" s="305">
        <v>5</v>
      </c>
      <c r="C39" s="94"/>
      <c r="D39" s="306"/>
      <c r="E39" s="306"/>
      <c r="F39" s="307"/>
      <c r="G39" s="92"/>
      <c r="H39" s="140"/>
      <c r="I39" s="307"/>
      <c r="J39" s="307"/>
      <c r="K39" s="284" t="str">
        <f>IF(OR(I39=0,J39=0),"",INDEX(MCALOR,MATCH(I39,PROBABILIDAD,0),MATCH(J39,IMPACTO,0)))</f>
        <v/>
      </c>
      <c r="L39" s="92"/>
      <c r="M39" s="144"/>
      <c r="N39" s="144"/>
      <c r="O39" s="133"/>
      <c r="P39" s="144"/>
      <c r="Q39" s="133"/>
      <c r="R39" s="145"/>
      <c r="S39" s="144"/>
      <c r="T39" s="190">
        <f t="shared" si="4"/>
        <v>0</v>
      </c>
      <c r="U39" s="196" t="str">
        <f t="shared" si="10"/>
        <v/>
      </c>
      <c r="V39" s="122"/>
      <c r="W39" s="194" t="str">
        <f t="shared" si="2"/>
        <v/>
      </c>
      <c r="X39" s="190" t="str">
        <f t="shared" si="3"/>
        <v/>
      </c>
      <c r="Y39" s="309" t="str">
        <f t="shared" ref="Y39" si="21">IF(SUM(T39:T44=0),"",AVERAGEIF(T39:T44,"&gt;0"))</f>
        <v/>
      </c>
      <c r="Z39" s="293" t="str">
        <f>IF(Y39="","",IF(Y39=0,"",IF(Y39=100,"Fuerte",IF(Y39&lt;50,"Débil","Moderado"))))</f>
        <v/>
      </c>
      <c r="AA39" s="296"/>
      <c r="AB39" s="296"/>
      <c r="AC39" s="293" t="str">
        <f t="shared" ref="AC39" si="22">IF(Z39="Débil",0,IF(AND(Z39="Fuerte",AA39="Directamente"),2,IF(AND(Z39="Moderado",AA39="Directamente"),1,"")))</f>
        <v/>
      </c>
      <c r="AD39" s="280" t="str">
        <f t="shared" ref="AD39" si="23">IF(Z39="Débil",0,IF(AND(Z39="Fuerte",AB39="Directamente"),2,IF(AND(Z39="Fuerte",AB39="Indirectamente"),1,IF(AND(Z39="Moderado",AB39="Directamente"),1,IF(AB39="No disminuye","0","")))))</f>
        <v/>
      </c>
      <c r="AE39" s="284" t="str">
        <f t="shared" ref="AE39" si="24">IF(AC39="","",IF(AND(I39="Rara vez",AC39&gt;0),"Rara vez",IF(AND(I39="Improbable",AC39=2),"Rara vez",IF(AND(I39="Posible",AC39=2),"Rara vez",IF(AND(I39="Posible",AC39=1),"Improbable",IF(AND(I39="Probable",AC39=2),"Improbable",IF(AND(I39="Probable",AC39=1),"Posible",IF(AND(I39="Casi seguro",AC39=2),"Posible",IF(AND(I39="Casi seguro",AC39=1),"Probable",I39)))))))))</f>
        <v/>
      </c>
      <c r="AF39" s="284" t="str">
        <f t="shared" ref="AF39" si="25">IF(AD39="","",IF(AND(J39="Insignificante",AD39&gt;0),"Insignificante",IF(AND(J39="Menor",AD39&gt;0),"Insignificante",IF(AND(J39="Moderado",AD39=1),"Menor",IF(AND(J39="Moderado",AD39=2),"Insignificante",IF(AND(J39="Mayor",AD39=1),"Moderado",IF(AND(J39="Mayor",AD39=2),"Menor",IF(AND(J39="Catastrófico",AD39=1),"Mayor",IF(AND(J39="Catastrófico",AD39=2),"Moderado",J39)))))))))</f>
        <v/>
      </c>
      <c r="AG39" s="284" t="str">
        <f>IF(OR(AE39="",AF39=""),"",INDEX(MCALOR,MATCH(AE39,PROBABILIDAD,0),MATCH(AF39,IMPACTO,0)))</f>
        <v/>
      </c>
      <c r="AH39" s="331"/>
      <c r="AI39" s="164"/>
      <c r="AJ39" s="166"/>
      <c r="AK39" s="166"/>
      <c r="AL39" s="162"/>
    </row>
    <row r="40" spans="2:38" ht="30" customHeight="1">
      <c r="B40" s="249"/>
      <c r="C40" s="135"/>
      <c r="D40" s="252"/>
      <c r="E40" s="252"/>
      <c r="F40" s="255"/>
      <c r="G40" s="10"/>
      <c r="H40" s="135"/>
      <c r="I40" s="255"/>
      <c r="J40" s="255"/>
      <c r="K40" s="284"/>
      <c r="L40" s="10"/>
      <c r="M40" s="138"/>
      <c r="N40" s="138"/>
      <c r="O40" s="131"/>
      <c r="P40" s="138"/>
      <c r="Q40" s="131"/>
      <c r="R40" s="146"/>
      <c r="S40" s="138"/>
      <c r="T40" s="190">
        <f t="shared" si="4"/>
        <v>0</v>
      </c>
      <c r="U40" s="191" t="str">
        <f t="shared" si="10"/>
        <v/>
      </c>
      <c r="V40" s="158"/>
      <c r="W40" s="198" t="str">
        <f t="shared" si="2"/>
        <v/>
      </c>
      <c r="X40" s="190" t="str">
        <f t="shared" si="3"/>
        <v/>
      </c>
      <c r="Y40" s="290"/>
      <c r="Z40" s="293"/>
      <c r="AA40" s="296"/>
      <c r="AB40" s="296"/>
      <c r="AC40" s="293"/>
      <c r="AD40" s="281"/>
      <c r="AE40" s="284"/>
      <c r="AF40" s="284"/>
      <c r="AG40" s="284"/>
      <c r="AH40" s="287"/>
      <c r="AI40" s="181"/>
      <c r="AJ40" s="130"/>
      <c r="AK40" s="130"/>
      <c r="AL40" s="147"/>
    </row>
    <row r="41" spans="2:38" ht="30" customHeight="1">
      <c r="B41" s="249"/>
      <c r="C41" s="135"/>
      <c r="D41" s="252"/>
      <c r="E41" s="252"/>
      <c r="F41" s="255"/>
      <c r="G41" s="10"/>
      <c r="H41" s="135"/>
      <c r="I41" s="255"/>
      <c r="J41" s="255"/>
      <c r="K41" s="284"/>
      <c r="L41" s="10"/>
      <c r="M41" s="138"/>
      <c r="N41" s="138"/>
      <c r="O41" s="131"/>
      <c r="P41" s="138"/>
      <c r="Q41" s="131"/>
      <c r="R41" s="146"/>
      <c r="S41" s="138"/>
      <c r="T41" s="190">
        <f t="shared" si="4"/>
        <v>0</v>
      </c>
      <c r="U41" s="191" t="str">
        <f t="shared" si="10"/>
        <v/>
      </c>
      <c r="V41" s="158"/>
      <c r="W41" s="198" t="str">
        <f t="shared" si="2"/>
        <v/>
      </c>
      <c r="X41" s="190" t="str">
        <f t="shared" si="3"/>
        <v/>
      </c>
      <c r="Y41" s="290"/>
      <c r="Z41" s="293"/>
      <c r="AA41" s="296"/>
      <c r="AB41" s="296"/>
      <c r="AC41" s="293"/>
      <c r="AD41" s="281"/>
      <c r="AE41" s="284"/>
      <c r="AF41" s="284"/>
      <c r="AG41" s="284"/>
      <c r="AH41" s="287"/>
      <c r="AI41" s="181"/>
      <c r="AJ41" s="130"/>
      <c r="AK41" s="130"/>
      <c r="AL41" s="147"/>
    </row>
    <row r="42" spans="2:38" ht="30" customHeight="1">
      <c r="B42" s="249"/>
      <c r="C42" s="135"/>
      <c r="D42" s="252"/>
      <c r="E42" s="252"/>
      <c r="F42" s="255"/>
      <c r="G42" s="10"/>
      <c r="H42" s="135"/>
      <c r="I42" s="255"/>
      <c r="J42" s="255"/>
      <c r="K42" s="284"/>
      <c r="L42" s="10"/>
      <c r="M42" s="138"/>
      <c r="N42" s="138"/>
      <c r="O42" s="131"/>
      <c r="P42" s="138"/>
      <c r="Q42" s="131"/>
      <c r="R42" s="146"/>
      <c r="S42" s="138"/>
      <c r="T42" s="190">
        <f t="shared" si="4"/>
        <v>0</v>
      </c>
      <c r="U42" s="191" t="str">
        <f t="shared" si="10"/>
        <v/>
      </c>
      <c r="V42" s="158"/>
      <c r="W42" s="198" t="str">
        <f t="shared" si="2"/>
        <v/>
      </c>
      <c r="X42" s="190" t="str">
        <f t="shared" si="3"/>
        <v/>
      </c>
      <c r="Y42" s="290"/>
      <c r="Z42" s="293"/>
      <c r="AA42" s="296"/>
      <c r="AB42" s="296"/>
      <c r="AC42" s="293"/>
      <c r="AD42" s="281"/>
      <c r="AE42" s="284"/>
      <c r="AF42" s="284"/>
      <c r="AG42" s="284"/>
      <c r="AH42" s="287"/>
      <c r="AI42" s="181"/>
      <c r="AJ42" s="130"/>
      <c r="AK42" s="130"/>
      <c r="AL42" s="147"/>
    </row>
    <row r="43" spans="2:38" ht="30" customHeight="1">
      <c r="B43" s="249"/>
      <c r="C43" s="90"/>
      <c r="D43" s="252"/>
      <c r="E43" s="252"/>
      <c r="F43" s="255"/>
      <c r="G43" s="10"/>
      <c r="H43" s="135"/>
      <c r="I43" s="255"/>
      <c r="J43" s="255"/>
      <c r="K43" s="284"/>
      <c r="L43" s="10"/>
      <c r="M43" s="138"/>
      <c r="N43" s="138"/>
      <c r="O43" s="131"/>
      <c r="P43" s="138"/>
      <c r="Q43" s="131"/>
      <c r="R43" s="146"/>
      <c r="S43" s="138"/>
      <c r="T43" s="190">
        <f t="shared" si="4"/>
        <v>0</v>
      </c>
      <c r="U43" s="191" t="str">
        <f t="shared" si="10"/>
        <v/>
      </c>
      <c r="V43" s="158"/>
      <c r="W43" s="198" t="str">
        <f t="shared" si="2"/>
        <v/>
      </c>
      <c r="X43" s="190" t="str">
        <f t="shared" si="3"/>
        <v/>
      </c>
      <c r="Y43" s="290"/>
      <c r="Z43" s="293"/>
      <c r="AA43" s="296"/>
      <c r="AB43" s="296"/>
      <c r="AC43" s="293"/>
      <c r="AD43" s="281"/>
      <c r="AE43" s="284"/>
      <c r="AF43" s="284"/>
      <c r="AG43" s="284"/>
      <c r="AH43" s="287"/>
      <c r="AI43" s="181"/>
      <c r="AJ43" s="130"/>
      <c r="AK43" s="130"/>
      <c r="AL43" s="147"/>
    </row>
    <row r="44" spans="2:38" ht="30" customHeight="1" thickBot="1">
      <c r="B44" s="302"/>
      <c r="C44" s="167"/>
      <c r="D44" s="303"/>
      <c r="E44" s="303"/>
      <c r="F44" s="304"/>
      <c r="G44" s="168"/>
      <c r="H44" s="167"/>
      <c r="I44" s="304"/>
      <c r="J44" s="304"/>
      <c r="K44" s="284"/>
      <c r="L44" s="168"/>
      <c r="M44" s="169"/>
      <c r="N44" s="169"/>
      <c r="O44" s="132"/>
      <c r="P44" s="169"/>
      <c r="Q44" s="132"/>
      <c r="R44" s="170"/>
      <c r="S44" s="169"/>
      <c r="T44" s="194">
        <f t="shared" si="4"/>
        <v>0</v>
      </c>
      <c r="U44" s="195" t="str">
        <f t="shared" si="10"/>
        <v/>
      </c>
      <c r="V44" s="171"/>
      <c r="W44" s="194" t="str">
        <f t="shared" si="2"/>
        <v/>
      </c>
      <c r="X44" s="194" t="str">
        <f t="shared" si="3"/>
        <v/>
      </c>
      <c r="Y44" s="301"/>
      <c r="Z44" s="293"/>
      <c r="AA44" s="296"/>
      <c r="AB44" s="296"/>
      <c r="AC44" s="293"/>
      <c r="AD44" s="282"/>
      <c r="AE44" s="284"/>
      <c r="AF44" s="284"/>
      <c r="AG44" s="284"/>
      <c r="AH44" s="330"/>
      <c r="AI44" s="182"/>
      <c r="AJ44" s="150"/>
      <c r="AK44" s="150"/>
      <c r="AL44" s="151"/>
    </row>
    <row r="45" spans="2:38" ht="30" customHeight="1">
      <c r="B45" s="248">
        <v>6</v>
      </c>
      <c r="C45" s="89"/>
      <c r="D45" s="251"/>
      <c r="E45" s="251"/>
      <c r="F45" s="254"/>
      <c r="G45" s="7"/>
      <c r="H45" s="134"/>
      <c r="I45" s="254"/>
      <c r="J45" s="254"/>
      <c r="K45" s="283" t="str">
        <f>IF(OR(I45=0,J45=0),"",INDEX(MCALOR,MATCH(I45,PROBABILIDAD,0),MATCH(J45,IMPACTO,0)))</f>
        <v/>
      </c>
      <c r="L45" s="7"/>
      <c r="M45" s="137"/>
      <c r="N45" s="137"/>
      <c r="O45" s="119"/>
      <c r="P45" s="137"/>
      <c r="Q45" s="119"/>
      <c r="R45" s="120"/>
      <c r="S45" s="137"/>
      <c r="T45" s="188">
        <f t="shared" si="4"/>
        <v>0</v>
      </c>
      <c r="U45" s="189" t="str">
        <f t="shared" si="10"/>
        <v/>
      </c>
      <c r="V45" s="123"/>
      <c r="W45" s="197" t="str">
        <f t="shared" si="2"/>
        <v/>
      </c>
      <c r="X45" s="188" t="str">
        <f t="shared" si="3"/>
        <v/>
      </c>
      <c r="Y45" s="289" t="str">
        <f>IF(SUM(T45:T50=0),"",AVERAGEIF(T45:T50,"&gt;0"))</f>
        <v/>
      </c>
      <c r="Z45" s="292" t="str">
        <f>IF(Y45="","",IF(Y45=0,"",IF(Y45=100,"Fuerte",IF(Y45&lt;50,"Débil","Moderado"))))</f>
        <v/>
      </c>
      <c r="AA45" s="295"/>
      <c r="AB45" s="295"/>
      <c r="AC45" s="292" t="str">
        <f t="shared" ref="AC45" si="26">IF(Z45="Débil",0,IF(AND(Z45="Fuerte",AA45="Directamente"),2,IF(AND(Z45="Moderado",AA45="Directamente"),1,"")))</f>
        <v/>
      </c>
      <c r="AD45" s="280" t="str">
        <f t="shared" ref="AD45" si="27">IF(Z45="Débil",0,IF(AND(Z45="Fuerte",AB45="Directamente"),2,IF(AND(Z45="Fuerte",AB45="Indirectamente"),1,IF(AND(Z45="Moderado",AB45="Directamente"),1,IF(AB45="No disminuye","0","")))))</f>
        <v/>
      </c>
      <c r="AE45" s="283" t="str">
        <f t="shared" ref="AE45" si="28">IF(AC45="","",IF(AND(I45="Rara vez",AC45&gt;0),"Rara vez",IF(AND(I45="Improbable",AC45=2),"Rara vez",IF(AND(I45="Posible",AC45=2),"Rara vez",IF(AND(I45="Posible",AC45=1),"Improbable",IF(AND(I45="Probable",AC45=2),"Improbable",IF(AND(I45="Probable",AC45=1),"Posible",IF(AND(I45="Casi seguro",AC45=2),"Posible",IF(AND(I45="Casi seguro",AC45=1),"Probable",I45)))))))))</f>
        <v/>
      </c>
      <c r="AF45" s="283" t="str">
        <f t="shared" ref="AF45" si="29">IF(AD45="","",IF(AND(J45="Insignificante",AD45&gt;0),"Insignificante",IF(AND(J45="Menor",AD45&gt;0),"Insignificante",IF(AND(J45="Moderado",AD45=1),"Menor",IF(AND(J45="Moderado",AD45=2),"Insignificante",IF(AND(J45="Mayor",AD45=1),"Moderado",IF(AND(J45="Mayor",AD45=2),"Menor",IF(AND(J45="Catastrófico",AD45=1),"Mayor",IF(AND(J45="Catastrófico",AD45=2),"Moderado",J45)))))))))</f>
        <v/>
      </c>
      <c r="AG45" s="257" t="str">
        <f>IF(OR(AE45="",AF45=""),"",INDEX(MCALOR,MATCH(AE45,PROBABILIDAD,0),MATCH(AF45,IMPACTO,0)))</f>
        <v/>
      </c>
      <c r="AH45" s="286"/>
      <c r="AI45" s="164"/>
      <c r="AJ45" s="166"/>
      <c r="AK45" s="166"/>
      <c r="AL45" s="162"/>
    </row>
    <row r="46" spans="2:38" ht="30" customHeight="1">
      <c r="B46" s="249"/>
      <c r="C46" s="135"/>
      <c r="D46" s="252"/>
      <c r="E46" s="252"/>
      <c r="F46" s="255"/>
      <c r="G46" s="10"/>
      <c r="H46" s="135"/>
      <c r="I46" s="255"/>
      <c r="J46" s="255"/>
      <c r="K46" s="284"/>
      <c r="L46" s="10"/>
      <c r="M46" s="138"/>
      <c r="N46" s="138"/>
      <c r="O46" s="131"/>
      <c r="P46" s="138"/>
      <c r="Q46" s="131"/>
      <c r="R46" s="146"/>
      <c r="S46" s="138"/>
      <c r="T46" s="190">
        <f t="shared" si="4"/>
        <v>0</v>
      </c>
      <c r="U46" s="191" t="str">
        <f t="shared" si="10"/>
        <v/>
      </c>
      <c r="V46" s="158"/>
      <c r="W46" s="198" t="str">
        <f t="shared" si="2"/>
        <v/>
      </c>
      <c r="X46" s="190" t="str">
        <f t="shared" si="3"/>
        <v/>
      </c>
      <c r="Y46" s="290"/>
      <c r="Z46" s="293"/>
      <c r="AA46" s="296"/>
      <c r="AB46" s="296"/>
      <c r="AC46" s="293"/>
      <c r="AD46" s="281"/>
      <c r="AE46" s="284"/>
      <c r="AF46" s="284"/>
      <c r="AG46" s="258"/>
      <c r="AH46" s="287"/>
      <c r="AI46" s="181"/>
      <c r="AJ46" s="130"/>
      <c r="AK46" s="130"/>
      <c r="AL46" s="147"/>
    </row>
    <row r="47" spans="2:38" ht="30" customHeight="1">
      <c r="B47" s="249"/>
      <c r="C47" s="135"/>
      <c r="D47" s="252"/>
      <c r="E47" s="252"/>
      <c r="F47" s="255"/>
      <c r="G47" s="10"/>
      <c r="H47" s="135"/>
      <c r="I47" s="255"/>
      <c r="J47" s="255"/>
      <c r="K47" s="284"/>
      <c r="L47" s="10"/>
      <c r="M47" s="138"/>
      <c r="N47" s="138"/>
      <c r="O47" s="131"/>
      <c r="P47" s="138"/>
      <c r="Q47" s="131"/>
      <c r="R47" s="146"/>
      <c r="S47" s="138"/>
      <c r="T47" s="190">
        <f t="shared" si="4"/>
        <v>0</v>
      </c>
      <c r="U47" s="191" t="str">
        <f t="shared" si="10"/>
        <v/>
      </c>
      <c r="V47" s="158"/>
      <c r="W47" s="198" t="str">
        <f t="shared" si="2"/>
        <v/>
      </c>
      <c r="X47" s="190" t="str">
        <f t="shared" si="3"/>
        <v/>
      </c>
      <c r="Y47" s="290"/>
      <c r="Z47" s="293"/>
      <c r="AA47" s="296"/>
      <c r="AB47" s="296"/>
      <c r="AC47" s="293"/>
      <c r="AD47" s="281"/>
      <c r="AE47" s="284"/>
      <c r="AF47" s="284"/>
      <c r="AG47" s="258"/>
      <c r="AH47" s="287"/>
      <c r="AI47" s="181"/>
      <c r="AJ47" s="130"/>
      <c r="AK47" s="130"/>
      <c r="AL47" s="147"/>
    </row>
    <row r="48" spans="2:38" ht="30" customHeight="1">
      <c r="B48" s="249"/>
      <c r="C48" s="135"/>
      <c r="D48" s="252"/>
      <c r="E48" s="252"/>
      <c r="F48" s="255"/>
      <c r="G48" s="10"/>
      <c r="H48" s="135"/>
      <c r="I48" s="255"/>
      <c r="J48" s="255"/>
      <c r="K48" s="284"/>
      <c r="L48" s="10"/>
      <c r="M48" s="138"/>
      <c r="N48" s="138"/>
      <c r="O48" s="131"/>
      <c r="P48" s="138"/>
      <c r="Q48" s="131"/>
      <c r="R48" s="146"/>
      <c r="S48" s="138"/>
      <c r="T48" s="190">
        <f t="shared" si="4"/>
        <v>0</v>
      </c>
      <c r="U48" s="191" t="str">
        <f t="shared" si="10"/>
        <v/>
      </c>
      <c r="V48" s="158"/>
      <c r="W48" s="198" t="str">
        <f t="shared" si="2"/>
        <v/>
      </c>
      <c r="X48" s="190" t="str">
        <f t="shared" si="3"/>
        <v/>
      </c>
      <c r="Y48" s="290"/>
      <c r="Z48" s="293"/>
      <c r="AA48" s="296"/>
      <c r="AB48" s="296"/>
      <c r="AC48" s="293"/>
      <c r="AD48" s="281"/>
      <c r="AE48" s="284"/>
      <c r="AF48" s="284"/>
      <c r="AG48" s="258"/>
      <c r="AH48" s="287"/>
      <c r="AI48" s="181"/>
      <c r="AJ48" s="130"/>
      <c r="AK48" s="130"/>
      <c r="AL48" s="147"/>
    </row>
    <row r="49" spans="2:38" ht="30" customHeight="1">
      <c r="B49" s="249"/>
      <c r="C49" s="90"/>
      <c r="D49" s="252"/>
      <c r="E49" s="252"/>
      <c r="F49" s="255"/>
      <c r="G49" s="10"/>
      <c r="H49" s="135"/>
      <c r="I49" s="255"/>
      <c r="J49" s="255"/>
      <c r="K49" s="284"/>
      <c r="L49" s="10"/>
      <c r="M49" s="138"/>
      <c r="N49" s="138"/>
      <c r="O49" s="131"/>
      <c r="P49" s="138"/>
      <c r="Q49" s="131"/>
      <c r="R49" s="146"/>
      <c r="S49" s="138"/>
      <c r="T49" s="190">
        <f t="shared" si="4"/>
        <v>0</v>
      </c>
      <c r="U49" s="191" t="str">
        <f t="shared" si="10"/>
        <v/>
      </c>
      <c r="V49" s="158"/>
      <c r="W49" s="198" t="str">
        <f t="shared" si="2"/>
        <v/>
      </c>
      <c r="X49" s="190" t="str">
        <f t="shared" si="3"/>
        <v/>
      </c>
      <c r="Y49" s="290"/>
      <c r="Z49" s="293"/>
      <c r="AA49" s="296"/>
      <c r="AB49" s="296"/>
      <c r="AC49" s="293"/>
      <c r="AD49" s="281"/>
      <c r="AE49" s="284"/>
      <c r="AF49" s="284"/>
      <c r="AG49" s="258"/>
      <c r="AH49" s="287"/>
      <c r="AI49" s="181"/>
      <c r="AJ49" s="130"/>
      <c r="AK49" s="130"/>
      <c r="AL49" s="147"/>
    </row>
    <row r="50" spans="2:38" ht="30" customHeight="1" thickBot="1">
      <c r="B50" s="250"/>
      <c r="C50" s="136"/>
      <c r="D50" s="253"/>
      <c r="E50" s="253"/>
      <c r="F50" s="256"/>
      <c r="G50" s="11"/>
      <c r="H50" s="136"/>
      <c r="I50" s="256"/>
      <c r="J50" s="256"/>
      <c r="K50" s="285"/>
      <c r="L50" s="11"/>
      <c r="M50" s="139"/>
      <c r="N50" s="139"/>
      <c r="O50" s="148"/>
      <c r="P50" s="139"/>
      <c r="Q50" s="148"/>
      <c r="R50" s="149"/>
      <c r="S50" s="139"/>
      <c r="T50" s="192">
        <f t="shared" si="4"/>
        <v>0</v>
      </c>
      <c r="U50" s="193" t="str">
        <f t="shared" si="10"/>
        <v/>
      </c>
      <c r="V50" s="159"/>
      <c r="W50" s="192" t="str">
        <f t="shared" si="2"/>
        <v/>
      </c>
      <c r="X50" s="192" t="str">
        <f t="shared" si="3"/>
        <v/>
      </c>
      <c r="Y50" s="291"/>
      <c r="Z50" s="294"/>
      <c r="AA50" s="297"/>
      <c r="AB50" s="297"/>
      <c r="AC50" s="294"/>
      <c r="AD50" s="282"/>
      <c r="AE50" s="285"/>
      <c r="AF50" s="285"/>
      <c r="AG50" s="259"/>
      <c r="AH50" s="288"/>
      <c r="AI50" s="182"/>
      <c r="AJ50" s="150"/>
      <c r="AK50" s="150"/>
      <c r="AL50" s="151"/>
    </row>
    <row r="51" spans="2:38" ht="30" customHeight="1">
      <c r="B51" s="248">
        <v>7</v>
      </c>
      <c r="C51" s="89"/>
      <c r="D51" s="251"/>
      <c r="E51" s="251"/>
      <c r="F51" s="254"/>
      <c r="G51" s="7"/>
      <c r="H51" s="134"/>
      <c r="I51" s="254"/>
      <c r="J51" s="254"/>
      <c r="K51" s="257" t="str">
        <f>IF(OR(I51=0,J51=0),"",INDEX(MCALOR,MATCH(I51,PROBABILIDAD,0),MATCH(J51,IMPACTO,0)))</f>
        <v/>
      </c>
      <c r="L51" s="7"/>
      <c r="M51" s="137"/>
      <c r="N51" s="137"/>
      <c r="O51" s="119"/>
      <c r="P51" s="137"/>
      <c r="Q51" s="119"/>
      <c r="R51" s="120"/>
      <c r="S51" s="137"/>
      <c r="T51" s="188">
        <f t="shared" si="4"/>
        <v>0</v>
      </c>
      <c r="U51" s="189" t="str">
        <f t="shared" si="10"/>
        <v/>
      </c>
      <c r="V51" s="123"/>
      <c r="W51" s="197" t="str">
        <f t="shared" si="2"/>
        <v/>
      </c>
      <c r="X51" s="188" t="str">
        <f t="shared" si="3"/>
        <v/>
      </c>
      <c r="Y51" s="289" t="str">
        <f t="shared" ref="Y51" si="30">IF(SUM(T51:T56=0),"",AVERAGEIF(T51:T56,"&gt;0"))</f>
        <v/>
      </c>
      <c r="Z51" s="292" t="str">
        <f>IF(Y51="","",IF(Y51=0,"",IF(Y51=100,"Fuerte",IF(Y51&lt;50,"Débil","Moderado"))))</f>
        <v/>
      </c>
      <c r="AA51" s="295"/>
      <c r="AB51" s="295"/>
      <c r="AC51" s="292" t="str">
        <f t="shared" ref="AC51" si="31">IF(Z51="Débil",0,IF(AND(Z51="Fuerte",AA51="Directamente"),2,IF(AND(Z51="Moderado",AA51="Directamente"),1,"")))</f>
        <v/>
      </c>
      <c r="AD51" s="280" t="str">
        <f t="shared" ref="AD51" si="32">IF(Z51="Débil",0,IF(AND(Z51="Fuerte",AB51="Directamente"),2,IF(AND(Z51="Fuerte",AB51="Indirectamente"),1,IF(AND(Z51="Moderado",AB51="Directamente"),1,IF(AB51="No disminuye","0","")))))</f>
        <v/>
      </c>
      <c r="AE51" s="283" t="str">
        <f t="shared" ref="AE51" si="33">IF(AC51="","",IF(AND(I51="Rara vez",AC51&gt;0),"Rara vez",IF(AND(I51="Improbable",AC51=2),"Rara vez",IF(AND(I51="Posible",AC51=2),"Rara vez",IF(AND(I51="Posible",AC51=1),"Improbable",IF(AND(I51="Probable",AC51=2),"Improbable",IF(AND(I51="Probable",AC51=1),"Posible",IF(AND(I51="Casi seguro",AC51=2),"Posible",IF(AND(I51="Casi seguro",AC51=1),"Probable",I51)))))))))</f>
        <v/>
      </c>
      <c r="AF51" s="283" t="str">
        <f t="shared" ref="AF51" si="34">IF(AD51="","",IF(AND(J51="Insignificante",AD51&gt;0),"Insignificante",IF(AND(J51="Menor",AD51&gt;0),"Insignificante",IF(AND(J51="Moderado",AD51=1),"Menor",IF(AND(J51="Moderado",AD51=2),"Insignificante",IF(AND(J51="Mayor",AD51=1),"Moderado",IF(AND(J51="Mayor",AD51=2),"Menor",IF(AND(J51="Catastrófico",AD51=1),"Mayor",IF(AND(J51="Catastrófico",AD51=2),"Moderado",J51)))))))))</f>
        <v/>
      </c>
      <c r="AG51" s="283" t="str">
        <f>IF(OR(AE51="",AF51=""),"",INDEX(MCALOR,MATCH(AE51,PROBABILIDAD,0),MATCH(AF51,IMPACTO,0)))</f>
        <v/>
      </c>
      <c r="AH51" s="286"/>
      <c r="AI51" s="164"/>
      <c r="AJ51" s="166"/>
      <c r="AK51" s="166"/>
      <c r="AL51" s="162"/>
    </row>
    <row r="52" spans="2:38" ht="30" customHeight="1">
      <c r="B52" s="249"/>
      <c r="C52" s="135"/>
      <c r="D52" s="252"/>
      <c r="E52" s="252"/>
      <c r="F52" s="255"/>
      <c r="G52" s="10"/>
      <c r="H52" s="135"/>
      <c r="I52" s="255"/>
      <c r="J52" s="255"/>
      <c r="K52" s="258"/>
      <c r="L52" s="10"/>
      <c r="M52" s="138"/>
      <c r="N52" s="138"/>
      <c r="O52" s="131"/>
      <c r="P52" s="138"/>
      <c r="Q52" s="131"/>
      <c r="R52" s="146"/>
      <c r="S52" s="138"/>
      <c r="T52" s="190">
        <f t="shared" si="4"/>
        <v>0</v>
      </c>
      <c r="U52" s="191" t="str">
        <f t="shared" si="10"/>
        <v/>
      </c>
      <c r="V52" s="158"/>
      <c r="W52" s="198" t="str">
        <f t="shared" si="2"/>
        <v/>
      </c>
      <c r="X52" s="190" t="str">
        <f t="shared" si="3"/>
        <v/>
      </c>
      <c r="Y52" s="290"/>
      <c r="Z52" s="293"/>
      <c r="AA52" s="296"/>
      <c r="AB52" s="296"/>
      <c r="AC52" s="293"/>
      <c r="AD52" s="281"/>
      <c r="AE52" s="284"/>
      <c r="AF52" s="284"/>
      <c r="AG52" s="284"/>
      <c r="AH52" s="287"/>
      <c r="AI52" s="181"/>
      <c r="AJ52" s="130"/>
      <c r="AK52" s="130"/>
      <c r="AL52" s="147"/>
    </row>
    <row r="53" spans="2:38" ht="30" customHeight="1">
      <c r="B53" s="249"/>
      <c r="C53" s="135"/>
      <c r="D53" s="252"/>
      <c r="E53" s="252"/>
      <c r="F53" s="255"/>
      <c r="G53" s="10"/>
      <c r="H53" s="135"/>
      <c r="I53" s="255"/>
      <c r="J53" s="255"/>
      <c r="K53" s="258"/>
      <c r="L53" s="10"/>
      <c r="M53" s="138"/>
      <c r="N53" s="138"/>
      <c r="O53" s="131"/>
      <c r="P53" s="138"/>
      <c r="Q53" s="131"/>
      <c r="R53" s="146"/>
      <c r="S53" s="138"/>
      <c r="T53" s="190">
        <f t="shared" si="4"/>
        <v>0</v>
      </c>
      <c r="U53" s="191" t="str">
        <f t="shared" si="10"/>
        <v/>
      </c>
      <c r="V53" s="158"/>
      <c r="W53" s="198" t="str">
        <f t="shared" si="2"/>
        <v/>
      </c>
      <c r="X53" s="190" t="str">
        <f t="shared" si="3"/>
        <v/>
      </c>
      <c r="Y53" s="290"/>
      <c r="Z53" s="293"/>
      <c r="AA53" s="296"/>
      <c r="AB53" s="296"/>
      <c r="AC53" s="293"/>
      <c r="AD53" s="281"/>
      <c r="AE53" s="284"/>
      <c r="AF53" s="284"/>
      <c r="AG53" s="284"/>
      <c r="AH53" s="287"/>
      <c r="AI53" s="181"/>
      <c r="AJ53" s="130"/>
      <c r="AK53" s="130"/>
      <c r="AL53" s="147"/>
    </row>
    <row r="54" spans="2:38" ht="30" customHeight="1">
      <c r="B54" s="249"/>
      <c r="C54" s="135"/>
      <c r="D54" s="252"/>
      <c r="E54" s="252"/>
      <c r="F54" s="255"/>
      <c r="G54" s="10"/>
      <c r="H54" s="135"/>
      <c r="I54" s="255"/>
      <c r="J54" s="255"/>
      <c r="K54" s="258"/>
      <c r="L54" s="10"/>
      <c r="M54" s="138"/>
      <c r="N54" s="138"/>
      <c r="O54" s="131"/>
      <c r="P54" s="138"/>
      <c r="Q54" s="131"/>
      <c r="R54" s="146"/>
      <c r="S54" s="138"/>
      <c r="T54" s="190">
        <f t="shared" si="4"/>
        <v>0</v>
      </c>
      <c r="U54" s="191" t="str">
        <f t="shared" si="10"/>
        <v/>
      </c>
      <c r="V54" s="158"/>
      <c r="W54" s="198" t="str">
        <f t="shared" si="2"/>
        <v/>
      </c>
      <c r="X54" s="190" t="str">
        <f t="shared" si="3"/>
        <v/>
      </c>
      <c r="Y54" s="290"/>
      <c r="Z54" s="293"/>
      <c r="AA54" s="296"/>
      <c r="AB54" s="296"/>
      <c r="AC54" s="293"/>
      <c r="AD54" s="281"/>
      <c r="AE54" s="284"/>
      <c r="AF54" s="284"/>
      <c r="AG54" s="284"/>
      <c r="AH54" s="287"/>
      <c r="AI54" s="181"/>
      <c r="AJ54" s="130"/>
      <c r="AK54" s="130"/>
      <c r="AL54" s="147"/>
    </row>
    <row r="55" spans="2:38" ht="30" customHeight="1">
      <c r="B55" s="249"/>
      <c r="C55" s="90"/>
      <c r="D55" s="252"/>
      <c r="E55" s="252"/>
      <c r="F55" s="255"/>
      <c r="G55" s="10"/>
      <c r="H55" s="135"/>
      <c r="I55" s="255"/>
      <c r="J55" s="255"/>
      <c r="K55" s="258"/>
      <c r="L55" s="10"/>
      <c r="M55" s="138"/>
      <c r="N55" s="138"/>
      <c r="O55" s="131"/>
      <c r="P55" s="138"/>
      <c r="Q55" s="131"/>
      <c r="R55" s="146"/>
      <c r="S55" s="138"/>
      <c r="T55" s="190">
        <f t="shared" si="4"/>
        <v>0</v>
      </c>
      <c r="U55" s="191" t="str">
        <f t="shared" si="10"/>
        <v/>
      </c>
      <c r="V55" s="158"/>
      <c r="W55" s="198" t="str">
        <f t="shared" si="2"/>
        <v/>
      </c>
      <c r="X55" s="190" t="str">
        <f t="shared" si="3"/>
        <v/>
      </c>
      <c r="Y55" s="290"/>
      <c r="Z55" s="293"/>
      <c r="AA55" s="296"/>
      <c r="AB55" s="296"/>
      <c r="AC55" s="293"/>
      <c r="AD55" s="281"/>
      <c r="AE55" s="284"/>
      <c r="AF55" s="284"/>
      <c r="AG55" s="284"/>
      <c r="AH55" s="287"/>
      <c r="AI55" s="181"/>
      <c r="AJ55" s="130"/>
      <c r="AK55" s="130"/>
      <c r="AL55" s="147"/>
    </row>
    <row r="56" spans="2:38" ht="30" customHeight="1" thickBot="1">
      <c r="B56" s="250"/>
      <c r="C56" s="136"/>
      <c r="D56" s="253"/>
      <c r="E56" s="253"/>
      <c r="F56" s="256"/>
      <c r="G56" s="11"/>
      <c r="H56" s="136"/>
      <c r="I56" s="256"/>
      <c r="J56" s="256"/>
      <c r="K56" s="259"/>
      <c r="L56" s="11"/>
      <c r="M56" s="139"/>
      <c r="N56" s="139"/>
      <c r="O56" s="148"/>
      <c r="P56" s="139"/>
      <c r="Q56" s="148"/>
      <c r="R56" s="149"/>
      <c r="S56" s="139"/>
      <c r="T56" s="192">
        <f t="shared" si="4"/>
        <v>0</v>
      </c>
      <c r="U56" s="193" t="str">
        <f t="shared" si="10"/>
        <v/>
      </c>
      <c r="V56" s="159"/>
      <c r="W56" s="192" t="str">
        <f t="shared" si="2"/>
        <v/>
      </c>
      <c r="X56" s="192" t="str">
        <f t="shared" si="3"/>
        <v/>
      </c>
      <c r="Y56" s="291"/>
      <c r="Z56" s="294"/>
      <c r="AA56" s="297"/>
      <c r="AB56" s="297"/>
      <c r="AC56" s="294"/>
      <c r="AD56" s="282"/>
      <c r="AE56" s="285"/>
      <c r="AF56" s="285"/>
      <c r="AG56" s="285"/>
      <c r="AH56" s="288"/>
      <c r="AI56" s="182"/>
      <c r="AJ56" s="150"/>
      <c r="AK56" s="150"/>
      <c r="AL56" s="151"/>
    </row>
    <row r="57" spans="2:38" ht="30" customHeight="1">
      <c r="B57" s="47"/>
      <c r="C57" s="152"/>
      <c r="D57" s="152"/>
      <c r="E57" s="152"/>
      <c r="F57" s="153"/>
      <c r="G57" s="154"/>
      <c r="H57" s="152"/>
      <c r="I57" s="153"/>
      <c r="J57" s="153"/>
      <c r="K57"/>
      <c r="L57" s="154"/>
      <c r="M57" s="155"/>
      <c r="N57" s="155"/>
      <c r="O57" s="155"/>
      <c r="P57" s="155"/>
      <c r="Q57" s="155"/>
      <c r="R57" s="155"/>
      <c r="S57" s="155"/>
      <c r="T57" s="155"/>
      <c r="U57" s="155"/>
      <c r="V57" s="155"/>
      <c r="W57" s="155"/>
      <c r="X57" s="155"/>
      <c r="Y57" s="155"/>
      <c r="Z57" s="155"/>
      <c r="AA57" s="155"/>
      <c r="AB57" s="155"/>
      <c r="AC57" s="155"/>
      <c r="AD57" s="155"/>
      <c r="AE57" s="153"/>
      <c r="AF57" s="153"/>
      <c r="AG57" s="156"/>
      <c r="AH57" s="157"/>
    </row>
    <row r="59" spans="2:38" ht="15" customHeight="1">
      <c r="C59" s="13"/>
    </row>
  </sheetData>
  <sheetProtection formatCells="0" formatColumns="0" formatRows="0" selectLockedCells="1"/>
  <dataConsolidate/>
  <mergeCells count="159">
    <mergeCell ref="AJ13:AJ14"/>
    <mergeCell ref="AK13:AK14"/>
    <mergeCell ref="AL13:AL14"/>
    <mergeCell ref="AI12:AL12"/>
    <mergeCell ref="C6:F6"/>
    <mergeCell ref="AA15:AA20"/>
    <mergeCell ref="AB15:AB20"/>
    <mergeCell ref="Z15:Z20"/>
    <mergeCell ref="Y15:Y20"/>
    <mergeCell ref="AC15:AC20"/>
    <mergeCell ref="AD15:AD20"/>
    <mergeCell ref="AC13:AC14"/>
    <mergeCell ref="AD13:AD14"/>
    <mergeCell ref="AI13:AI14"/>
    <mergeCell ref="I12:K12"/>
    <mergeCell ref="AH15:AH20"/>
    <mergeCell ref="Z13:Z14"/>
    <mergeCell ref="AA13:AA14"/>
    <mergeCell ref="AB13:AB14"/>
    <mergeCell ref="W13:W14"/>
    <mergeCell ref="X13:X14"/>
    <mergeCell ref="Y13:Y14"/>
    <mergeCell ref="AE51:AE56"/>
    <mergeCell ref="AF51:AF56"/>
    <mergeCell ref="AG51:AG56"/>
    <mergeCell ref="D51:D56"/>
    <mergeCell ref="E51:E56"/>
    <mergeCell ref="F51:F56"/>
    <mergeCell ref="I51:I56"/>
    <mergeCell ref="J51:J56"/>
    <mergeCell ref="K51:K56"/>
    <mergeCell ref="I45:I50"/>
    <mergeCell ref="J45:J50"/>
    <mergeCell ref="K45:K50"/>
    <mergeCell ref="AE39:AE44"/>
    <mergeCell ref="AF39:AF44"/>
    <mergeCell ref="AG39:AG44"/>
    <mergeCell ref="AE45:AE50"/>
    <mergeCell ref="AF45:AF50"/>
    <mergeCell ref="AG45:AG50"/>
    <mergeCell ref="AD45:AD50"/>
    <mergeCell ref="Y45:Y50"/>
    <mergeCell ref="Z45:Z50"/>
    <mergeCell ref="AA45:AA50"/>
    <mergeCell ref="AB45:AB50"/>
    <mergeCell ref="AC45:AC50"/>
    <mergeCell ref="C2:C4"/>
    <mergeCell ref="D15:D20"/>
    <mergeCell ref="E15:E20"/>
    <mergeCell ref="F15:F20"/>
    <mergeCell ref="I15:I20"/>
    <mergeCell ref="J15:J20"/>
    <mergeCell ref="K15:K20"/>
    <mergeCell ref="D21:D26"/>
    <mergeCell ref="E21:E26"/>
    <mergeCell ref="F21:F26"/>
    <mergeCell ref="I21:I26"/>
    <mergeCell ref="J21:J26"/>
    <mergeCell ref="K21:K26"/>
    <mergeCell ref="F2:F4"/>
    <mergeCell ref="D8:E8"/>
    <mergeCell ref="D9:E9"/>
    <mergeCell ref="AH21:AH26"/>
    <mergeCell ref="AH27:AH32"/>
    <mergeCell ref="AH33:AH38"/>
    <mergeCell ref="AH39:AH44"/>
    <mergeCell ref="AH45:AH50"/>
    <mergeCell ref="AE15:AE20"/>
    <mergeCell ref="AF15:AF20"/>
    <mergeCell ref="AG15:AG20"/>
    <mergeCell ref="AE21:AE26"/>
    <mergeCell ref="AF21:AF26"/>
    <mergeCell ref="AG21:AG26"/>
    <mergeCell ref="AE27:AE32"/>
    <mergeCell ref="AF27:AF32"/>
    <mergeCell ref="AG27:AG32"/>
    <mergeCell ref="AE33:AE38"/>
    <mergeCell ref="AF33:AF38"/>
    <mergeCell ref="AG33:AG38"/>
    <mergeCell ref="AD21:AD26"/>
    <mergeCell ref="AC21:AC26"/>
    <mergeCell ref="Y21:Y26"/>
    <mergeCell ref="Z21:Z26"/>
    <mergeCell ref="AA21:AA26"/>
    <mergeCell ref="AB21:AB26"/>
    <mergeCell ref="B27:B32"/>
    <mergeCell ref="Y27:Y32"/>
    <mergeCell ref="Z27:Z32"/>
    <mergeCell ref="AA27:AA32"/>
    <mergeCell ref="AB27:AB32"/>
    <mergeCell ref="AC27:AC32"/>
    <mergeCell ref="AD27:AD32"/>
    <mergeCell ref="B21:B26"/>
    <mergeCell ref="D27:D32"/>
    <mergeCell ref="E27:E32"/>
    <mergeCell ref="F27:F32"/>
    <mergeCell ref="I27:I32"/>
    <mergeCell ref="J27:J32"/>
    <mergeCell ref="K27:K32"/>
    <mergeCell ref="B51:B56"/>
    <mergeCell ref="Y51:Y56"/>
    <mergeCell ref="Z51:Z56"/>
    <mergeCell ref="AA51:AA56"/>
    <mergeCell ref="AB51:AB56"/>
    <mergeCell ref="AC51:AC56"/>
    <mergeCell ref="AD51:AD56"/>
    <mergeCell ref="B33:B38"/>
    <mergeCell ref="Y33:Y38"/>
    <mergeCell ref="Z33:Z38"/>
    <mergeCell ref="AA33:AA38"/>
    <mergeCell ref="AB33:AB38"/>
    <mergeCell ref="AC33:AC38"/>
    <mergeCell ref="AD33:AD38"/>
    <mergeCell ref="B39:B44"/>
    <mergeCell ref="Y39:Y44"/>
    <mergeCell ref="Z39:Z44"/>
    <mergeCell ref="AA39:AA44"/>
    <mergeCell ref="AB39:AB44"/>
    <mergeCell ref="AC39:AC44"/>
    <mergeCell ref="AD39:AD44"/>
    <mergeCell ref="D33:D38"/>
    <mergeCell ref="E33:E38"/>
    <mergeCell ref="B45:B50"/>
    <mergeCell ref="B15:B20"/>
    <mergeCell ref="M13:S13"/>
    <mergeCell ref="F33:F38"/>
    <mergeCell ref="I33:I38"/>
    <mergeCell ref="J33:J38"/>
    <mergeCell ref="K33:K38"/>
    <mergeCell ref="D39:D44"/>
    <mergeCell ref="E39:E44"/>
    <mergeCell ref="F39:F44"/>
    <mergeCell ref="I39:I44"/>
    <mergeCell ref="J39:J44"/>
    <mergeCell ref="K39:K44"/>
    <mergeCell ref="D45:D50"/>
    <mergeCell ref="E45:E50"/>
    <mergeCell ref="F45:F50"/>
    <mergeCell ref="AE13:AE14"/>
    <mergeCell ref="AF13:AF14"/>
    <mergeCell ref="AG13:AG14"/>
    <mergeCell ref="AH13:AH14"/>
    <mergeCell ref="AH51:AH56"/>
    <mergeCell ref="B12:H12"/>
    <mergeCell ref="B13:B14"/>
    <mergeCell ref="C13:C14"/>
    <mergeCell ref="D13:D14"/>
    <mergeCell ref="E13:E14"/>
    <mergeCell ref="F13:F14"/>
    <mergeCell ref="G13:G14"/>
    <mergeCell ref="H13:H14"/>
    <mergeCell ref="I13:I14"/>
    <mergeCell ref="J13:J14"/>
    <mergeCell ref="K13:K14"/>
    <mergeCell ref="L12:AH12"/>
    <mergeCell ref="L13:L14"/>
    <mergeCell ref="T13:T14"/>
    <mergeCell ref="U13:U14"/>
    <mergeCell ref="V13:V14"/>
  </mergeCells>
  <conditionalFormatting sqref="K1:K5 K13 K58:K1048576 AG58:AG1048576 K7:K11">
    <cfRule type="beginsWith" dxfId="699" priority="999" operator="beginsWith" text="B">
      <formula>LEFT(K1,LEN("B"))="B"</formula>
    </cfRule>
    <cfRule type="beginsWith" dxfId="698" priority="1000" operator="beginsWith" text="M">
      <formula>LEFT(K1,LEN("M"))="M"</formula>
    </cfRule>
    <cfRule type="beginsWith" dxfId="697" priority="1001" operator="beginsWith" text="A">
      <formula>LEFT(K1,LEN("A"))="A"</formula>
    </cfRule>
    <cfRule type="beginsWith" dxfId="696" priority="1002" operator="beginsWith" text="C">
      <formula>LEFT(K1,LEN("C"))="C"</formula>
    </cfRule>
  </conditionalFormatting>
  <conditionalFormatting sqref="AG1:AG5 AG7:AG11">
    <cfRule type="beginsWith" dxfId="695" priority="159" operator="beginsWith" text="B">
      <formula>LEFT(AG1,LEN("B"))="B"</formula>
    </cfRule>
    <cfRule type="beginsWith" dxfId="694" priority="160" operator="beginsWith" text="M">
      <formula>LEFT(AG1,LEN("M"))="M"</formula>
    </cfRule>
    <cfRule type="beginsWith" dxfId="693" priority="161" operator="beginsWith" text="A">
      <formula>LEFT(AG1,LEN("A"))="A"</formula>
    </cfRule>
    <cfRule type="beginsWith" dxfId="692" priority="162" operator="beginsWith" text="C">
      <formula>LEFT(AG1,LEN("C"))="C"</formula>
    </cfRule>
  </conditionalFormatting>
  <conditionalFormatting sqref="K15:K20">
    <cfRule type="expression" dxfId="691" priority="147">
      <formula>$K$15="ALTO"</formula>
    </cfRule>
    <cfRule type="expression" dxfId="690" priority="148">
      <formula>$K$15="MODERADO"</formula>
    </cfRule>
    <cfRule type="expression" dxfId="689" priority="149">
      <formula>$K$15="BAJO "</formula>
    </cfRule>
    <cfRule type="expression" dxfId="688" priority="150">
      <formula>$K$15="EXTREMO"</formula>
    </cfRule>
  </conditionalFormatting>
  <conditionalFormatting sqref="AG13">
    <cfRule type="beginsWith" dxfId="687" priority="143" operator="beginsWith" text="B">
      <formula>LEFT(AG13,LEN("B"))="B"</formula>
    </cfRule>
    <cfRule type="beginsWith" dxfId="686" priority="144" operator="beginsWith" text="M">
      <formula>LEFT(AG13,LEN("M"))="M"</formula>
    </cfRule>
    <cfRule type="beginsWith" dxfId="685" priority="145" operator="beginsWith" text="A">
      <formula>LEFT(AG13,LEN("A"))="A"</formula>
    </cfRule>
    <cfRule type="beginsWith" dxfId="684" priority="146" operator="beginsWith" text="C">
      <formula>LEFT(AG13,LEN("C"))="C"</formula>
    </cfRule>
  </conditionalFormatting>
  <conditionalFormatting sqref="K21:K26">
    <cfRule type="expression" dxfId="683" priority="82">
      <formula>$K$21="BAJO "</formula>
    </cfRule>
    <cfRule type="expression" dxfId="682" priority="83">
      <formula>K21="EXTREMO"</formula>
    </cfRule>
    <cfRule type="expression" dxfId="681" priority="85">
      <formula>K21="MODERADO"</formula>
    </cfRule>
    <cfRule type="expression" dxfId="680" priority="86">
      <formula>$K$21="ALTO"</formula>
    </cfRule>
  </conditionalFormatting>
  <conditionalFormatting sqref="K27:K32">
    <cfRule type="expression" dxfId="679" priority="78">
      <formula>$K$27="EXTREMO"</formula>
    </cfRule>
    <cfRule type="expression" dxfId="678" priority="79">
      <formula>$K$27="BAJO "</formula>
    </cfRule>
    <cfRule type="expression" dxfId="677" priority="80">
      <formula>$K$27="MODERADO"</formula>
    </cfRule>
    <cfRule type="expression" dxfId="676" priority="81">
      <formula>$K$27="ALTO"</formula>
    </cfRule>
  </conditionalFormatting>
  <conditionalFormatting sqref="K33:K38">
    <cfRule type="expression" dxfId="675" priority="62">
      <formula>$K$33="EXTREMO"</formula>
    </cfRule>
    <cfRule type="expression" dxfId="674" priority="63">
      <formula>$K$33="BAJO "</formula>
    </cfRule>
    <cfRule type="expression" dxfId="673" priority="64">
      <formula>$K$33="MODERADO"</formula>
    </cfRule>
    <cfRule type="expression" dxfId="672" priority="65">
      <formula>$K$33="ALTO"</formula>
    </cfRule>
  </conditionalFormatting>
  <conditionalFormatting sqref="K39:K44">
    <cfRule type="expression" dxfId="671" priority="58">
      <formula>$K$39="EXTREMO"</formula>
    </cfRule>
    <cfRule type="expression" dxfId="670" priority="59">
      <formula>$K$39="BAJO "</formula>
    </cfRule>
    <cfRule type="expression" dxfId="669" priority="60">
      <formula>$K$39="MODERADO"</formula>
    </cfRule>
    <cfRule type="expression" dxfId="668" priority="61">
      <formula>$K$39="ALTO"</formula>
    </cfRule>
  </conditionalFormatting>
  <conditionalFormatting sqref="K45:K50">
    <cfRule type="expression" dxfId="667" priority="54">
      <formula>$K$45="EXTREMO"</formula>
    </cfRule>
    <cfRule type="expression" dxfId="666" priority="55">
      <formula>$K$45="BAJO "</formula>
    </cfRule>
    <cfRule type="expression" dxfId="665" priority="56">
      <formula>$K$45="MODERADO"</formula>
    </cfRule>
    <cfRule type="expression" dxfId="664" priority="57">
      <formula>$K$45="ALTO"</formula>
    </cfRule>
  </conditionalFormatting>
  <conditionalFormatting sqref="K51:K56">
    <cfRule type="expression" dxfId="663" priority="50">
      <formula>$K$51="EXTREMO"</formula>
    </cfRule>
    <cfRule type="expression" dxfId="662" priority="51">
      <formula>$K$51="BAJO "</formula>
    </cfRule>
    <cfRule type="expression" dxfId="661" priority="52">
      <formula>$K$51="MODERADO"</formula>
    </cfRule>
    <cfRule type="expression" dxfId="660" priority="53">
      <formula>$K$51="ALTO"</formula>
    </cfRule>
  </conditionalFormatting>
  <conditionalFormatting sqref="AG15:AG20">
    <cfRule type="expression" dxfId="659" priority="46">
      <formula>AG$15="EXTREMO"</formula>
    </cfRule>
    <cfRule type="expression" dxfId="658" priority="47">
      <formula>$AG15="ALTO"</formula>
    </cfRule>
    <cfRule type="expression" dxfId="657" priority="48">
      <formula>$AG$15="MODERADO"</formula>
    </cfRule>
    <cfRule type="expression" dxfId="656" priority="49">
      <formula>$AG$15="BAJO "</formula>
    </cfRule>
  </conditionalFormatting>
  <conditionalFormatting sqref="AG21:AG26">
    <cfRule type="expression" dxfId="655" priority="30">
      <formula>$AG$21="EXTREMO"</formula>
    </cfRule>
    <cfRule type="expression" dxfId="654" priority="31">
      <formula>$AG$21="ALTO"</formula>
    </cfRule>
    <cfRule type="expression" dxfId="653" priority="32">
      <formula>$AG$21="MODERADO"</formula>
    </cfRule>
    <cfRule type="expression" dxfId="652" priority="33">
      <formula>$AG$21="BAJO "</formula>
    </cfRule>
  </conditionalFormatting>
  <conditionalFormatting sqref="AG27:AG32">
    <cfRule type="expression" dxfId="651" priority="26">
      <formula>$AG$27="EXTREMO"</formula>
    </cfRule>
    <cfRule type="expression" dxfId="650" priority="27">
      <formula>$AG$27="ALTO"</formula>
    </cfRule>
    <cfRule type="expression" dxfId="649" priority="28">
      <formula>$AG$27="MODERADO"</formula>
    </cfRule>
    <cfRule type="expression" dxfId="648" priority="29">
      <formula>$AG$27="BAJO "</formula>
    </cfRule>
  </conditionalFormatting>
  <conditionalFormatting sqref="AG33:AG38">
    <cfRule type="expression" dxfId="647" priority="22">
      <formula>$AG$33="EXTREMO"</formula>
    </cfRule>
    <cfRule type="expression" dxfId="646" priority="23">
      <formula>$AG$33="MODERADO"</formula>
    </cfRule>
    <cfRule type="expression" dxfId="645" priority="24">
      <formula>$AG$33="ALTO"</formula>
    </cfRule>
    <cfRule type="expression" dxfId="644" priority="25">
      <formula>$AG$33="BAJO "</formula>
    </cfRule>
  </conditionalFormatting>
  <conditionalFormatting sqref="AG39:AG44">
    <cfRule type="expression" dxfId="643" priority="17">
      <formula>$AG$39="ALTO"</formula>
    </cfRule>
    <cfRule type="expression" dxfId="642" priority="18">
      <formula>$AG$39="BAJO "</formula>
    </cfRule>
    <cfRule type="expression" dxfId="641" priority="19">
      <formula>$AG$39="MODERADO"</formula>
    </cfRule>
    <cfRule type="expression" dxfId="640" priority="20">
      <formula>$AG$39="EXTREMO"</formula>
    </cfRule>
  </conditionalFormatting>
  <conditionalFormatting sqref="AG45:AG50">
    <cfRule type="expression" dxfId="639" priority="13">
      <formula>$AG$45="BAJO "</formula>
    </cfRule>
    <cfRule type="expression" dxfId="638" priority="14">
      <formula>$AG$45="ALTO"</formula>
    </cfRule>
    <cfRule type="expression" dxfId="637" priority="15">
      <formula>$AG$45="MODERADO"</formula>
    </cfRule>
    <cfRule type="expression" dxfId="636" priority="16">
      <formula>$AG$45="EXTREMO"</formula>
    </cfRule>
  </conditionalFormatting>
  <conditionalFormatting sqref="AG51:AG56">
    <cfRule type="expression" dxfId="635" priority="9">
      <formula>$AG$51="ALTO"</formula>
    </cfRule>
    <cfRule type="expression" dxfId="634" priority="10">
      <formula>$AG$51="BAJO "</formula>
    </cfRule>
    <cfRule type="expression" dxfId="633" priority="11">
      <formula>$AG$51="MODERADO"</formula>
    </cfRule>
    <cfRule type="expression" dxfId="632" priority="12">
      <formula>$AG$51="EXTREMO"</formula>
    </cfRule>
  </conditionalFormatting>
  <conditionalFormatting sqref="K6">
    <cfRule type="beginsWith" dxfId="631" priority="5" operator="beginsWith" text="B">
      <formula>LEFT(K6,LEN("B"))="B"</formula>
    </cfRule>
    <cfRule type="beginsWith" dxfId="630" priority="6" operator="beginsWith" text="M">
      <formula>LEFT(K6,LEN("M"))="M"</formula>
    </cfRule>
    <cfRule type="beginsWith" dxfId="629" priority="7" operator="beginsWith" text="A">
      <formula>LEFT(K6,LEN("A"))="A"</formula>
    </cfRule>
    <cfRule type="beginsWith" dxfId="628" priority="8" operator="beginsWith" text="C">
      <formula>LEFT(K6,LEN("C"))="C"</formula>
    </cfRule>
  </conditionalFormatting>
  <conditionalFormatting sqref="AG6">
    <cfRule type="beginsWith" dxfId="627" priority="1" operator="beginsWith" text="B">
      <formula>LEFT(AG6,LEN("B"))="B"</formula>
    </cfRule>
    <cfRule type="beginsWith" dxfId="626" priority="2" operator="beginsWith" text="M">
      <formula>LEFT(AG6,LEN("M"))="M"</formula>
    </cfRule>
    <cfRule type="beginsWith" dxfId="625" priority="3" operator="beginsWith" text="A">
      <formula>LEFT(AG6,LEN("A"))="A"</formula>
    </cfRule>
    <cfRule type="beginsWith" dxfId="624" priority="4" operator="beginsWith" text="C">
      <formula>LEFT(AG6,LEN("C"))="C"</formula>
    </cfRule>
  </conditionalFormatting>
  <pageMargins left="0.7" right="0.7" top="0.75" bottom="0.75" header="0.3" footer="0.3"/>
  <pageSetup orientation="portrait" r:id="rId1"/>
  <ignoredErrors>
    <ignoredError sqref="Z21:Z50" evalError="1"/>
  </ignoredErrors>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300-000000000000}">
          <x14:formula1>
            <xm:f>Datos!$B$56:$B$62</xm:f>
          </x14:formula1>
          <xm:sqref>F21 F27 F33 F39 F45 F51</xm:sqref>
        </x14:dataValidation>
        <x14:dataValidation type="list" allowBlank="1" showInputMessage="1" showErrorMessage="1" xr:uid="{00000000-0002-0000-0300-000001000000}">
          <x14:formula1>
            <xm:f>Datos!$B$83:$B$88</xm:f>
          </x14:formula1>
          <xm:sqref>M57:AD57</xm:sqref>
        </x14:dataValidation>
        <x14:dataValidation type="list" allowBlank="1" showInputMessage="1" showErrorMessage="1" xr:uid="{00000000-0002-0000-0300-000002000000}">
          <x14:formula1>
            <xm:f>'Datos SGC'!$C$4:$C$10</xm:f>
          </x14:formula1>
          <xm:sqref>F15:F20</xm:sqref>
        </x14:dataValidation>
        <x14:dataValidation type="list" allowBlank="1" showInputMessage="1" showErrorMessage="1" xr:uid="{00000000-0002-0000-0300-000003000000}">
          <x14:formula1>
            <xm:f>'Datos SGC'!$D$4:$D$8</xm:f>
          </x14:formula1>
          <xm:sqref>I15:I57</xm:sqref>
        </x14:dataValidation>
        <x14:dataValidation type="list" allowBlank="1" showInputMessage="1" showErrorMessage="1" xr:uid="{00000000-0002-0000-0300-000004000000}">
          <x14:formula1>
            <xm:f>'Datos SGC'!$E$4:$E$8</xm:f>
          </x14:formula1>
          <xm:sqref>J15:J57</xm:sqref>
        </x14:dataValidation>
        <x14:dataValidation type="list" allowBlank="1" showInputMessage="1" showErrorMessage="1" xr:uid="{00000000-0002-0000-0300-000005000000}">
          <x14:formula1>
            <xm:f>'Datos SGC'!$C$29:$C$30</xm:f>
          </x14:formula1>
          <xm:sqref>M15:M56</xm:sqref>
        </x14:dataValidation>
        <x14:dataValidation type="list" allowBlank="1" showInputMessage="1" showErrorMessage="1" xr:uid="{00000000-0002-0000-0300-000006000000}">
          <x14:formula1>
            <xm:f>'Datos SGC'!$C$31:$C$32</xm:f>
          </x14:formula1>
          <xm:sqref>N15:N56</xm:sqref>
        </x14:dataValidation>
        <x14:dataValidation type="list" allowBlank="1" showInputMessage="1" showErrorMessage="1" xr:uid="{00000000-0002-0000-0300-000007000000}">
          <x14:formula1>
            <xm:f>'Datos SGC'!$C$33:$C$34</xm:f>
          </x14:formula1>
          <xm:sqref>O15:O56</xm:sqref>
        </x14:dataValidation>
        <x14:dataValidation type="list" allowBlank="1" showInputMessage="1" showErrorMessage="1" xr:uid="{00000000-0002-0000-0300-000008000000}">
          <x14:formula1>
            <xm:f>'Datos SGC'!$C$35:$C$37</xm:f>
          </x14:formula1>
          <xm:sqref>P15:P56</xm:sqref>
        </x14:dataValidation>
        <x14:dataValidation type="list" allowBlank="1" showInputMessage="1" showErrorMessage="1" xr:uid="{00000000-0002-0000-0300-000009000000}">
          <x14:formula1>
            <xm:f>'Datos SGC'!$C$38:$C$39</xm:f>
          </x14:formula1>
          <xm:sqref>Q15:Q56</xm:sqref>
        </x14:dataValidation>
        <x14:dataValidation type="list" allowBlank="1" showInputMessage="1" showErrorMessage="1" xr:uid="{00000000-0002-0000-0300-00000A000000}">
          <x14:formula1>
            <xm:f>'Datos SGC'!$C$40:$C$41</xm:f>
          </x14:formula1>
          <xm:sqref>R15:R56</xm:sqref>
        </x14:dataValidation>
        <x14:dataValidation type="list" allowBlank="1" showInputMessage="1" showErrorMessage="1" xr:uid="{00000000-0002-0000-0300-00000B000000}">
          <x14:formula1>
            <xm:f>'Datos SGC'!$C$42:$C$44</xm:f>
          </x14:formula1>
          <xm:sqref>S15:S56</xm:sqref>
        </x14:dataValidation>
        <x14:dataValidation type="list" allowBlank="1" showInputMessage="1" showErrorMessage="1" xr:uid="{00000000-0002-0000-0300-00000C000000}">
          <x14:formula1>
            <xm:f>'Datos SGC'!$B$4:$B$25</xm:f>
          </x14:formula1>
          <xm:sqref>H8 D8</xm:sqref>
        </x14:dataValidation>
        <x14:dataValidation type="list" allowBlank="1" showInputMessage="1" showErrorMessage="1" xr:uid="{00000000-0002-0000-0300-00000D000000}">
          <x14:formula1>
            <xm:f>'Datos SGC'!$B$47:$B$49</xm:f>
          </x14:formula1>
          <xm:sqref>V15:V56</xm:sqref>
        </x14:dataValidation>
        <x14:dataValidation type="list" allowBlank="1" showInputMessage="1" showErrorMessage="1" xr:uid="{00000000-0002-0000-0300-00000E000000}">
          <x14:formula1>
            <xm:f>'Datos SGC'!$C$47:$C$48</xm:f>
          </x14:formula1>
          <xm:sqref>AA15:AA56</xm:sqref>
        </x14:dataValidation>
        <x14:dataValidation type="list" allowBlank="1" showInputMessage="1" showErrorMessage="1" xr:uid="{00000000-0002-0000-0300-00000F000000}">
          <x14:formula1>
            <xm:f>'Datos SGC'!$D$47:$D$49</xm:f>
          </x14:formula1>
          <xm:sqref>AB15:AB56</xm:sqref>
        </x14:dataValidation>
        <x14:dataValidation type="list" allowBlank="1" showInputMessage="1" showErrorMessage="1" xr:uid="{00000000-0002-0000-0300-000010000000}">
          <x14:formula1>
            <xm:f>'Datos SGC'!$B$53:$B$56</xm:f>
          </x14:formula1>
          <xm:sqref>AH15:AH56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B1:Q81"/>
  <sheetViews>
    <sheetView showGridLines="0" topLeftCell="A92" zoomScale="50" zoomScaleNormal="50" workbookViewId="0">
      <selection activeCell="E61" sqref="E61"/>
    </sheetView>
  </sheetViews>
  <sheetFormatPr baseColWidth="10" defaultRowHeight="15"/>
  <cols>
    <col min="2" max="2" width="33.5" customWidth="1"/>
    <col min="3" max="3" width="41.5" customWidth="1"/>
    <col min="4" max="4" width="40.1640625" bestFit="1" customWidth="1"/>
    <col min="5" max="5" width="20.1640625" bestFit="1" customWidth="1"/>
    <col min="10" max="14" width="13.6640625" customWidth="1"/>
    <col min="15" max="15" width="5" customWidth="1"/>
    <col min="17" max="17" width="13.6640625" customWidth="1"/>
  </cols>
  <sheetData>
    <row r="1" spans="2:17">
      <c r="J1" s="128">
        <v>1</v>
      </c>
      <c r="K1" s="128">
        <v>2</v>
      </c>
      <c r="L1" s="128">
        <v>3</v>
      </c>
      <c r="M1" s="128">
        <v>4</v>
      </c>
      <c r="N1" s="128">
        <v>5</v>
      </c>
    </row>
    <row r="2" spans="2:17" ht="16.5" customHeight="1">
      <c r="J2" s="351" t="s">
        <v>412</v>
      </c>
      <c r="K2" s="351"/>
      <c r="L2" s="351"/>
      <c r="M2" s="351"/>
      <c r="N2" s="351"/>
    </row>
    <row r="3" spans="2:17" ht="17" thickBot="1">
      <c r="B3" s="106" t="s">
        <v>577</v>
      </c>
      <c r="C3" s="106" t="s">
        <v>586</v>
      </c>
      <c r="D3" s="106" t="s">
        <v>592</v>
      </c>
      <c r="E3" s="106" t="s">
        <v>598</v>
      </c>
      <c r="J3" s="117" t="s">
        <v>603</v>
      </c>
      <c r="K3" s="117" t="s">
        <v>602</v>
      </c>
      <c r="L3" s="117" t="s">
        <v>601</v>
      </c>
      <c r="M3" s="117" t="s">
        <v>600</v>
      </c>
      <c r="N3" s="117" t="s">
        <v>599</v>
      </c>
    </row>
    <row r="4" spans="2:17" ht="18" thickBot="1">
      <c r="B4" s="104" t="s">
        <v>38</v>
      </c>
      <c r="C4" s="81" t="s">
        <v>587</v>
      </c>
      <c r="D4" s="81" t="s">
        <v>593</v>
      </c>
      <c r="E4" s="81" t="s">
        <v>599</v>
      </c>
      <c r="G4">
        <v>5</v>
      </c>
      <c r="H4" s="348" t="s">
        <v>69</v>
      </c>
      <c r="I4" s="117" t="s">
        <v>593</v>
      </c>
      <c r="J4" s="109" t="s">
        <v>461</v>
      </c>
      <c r="K4" s="109" t="s">
        <v>461</v>
      </c>
      <c r="L4" s="110" t="s">
        <v>607</v>
      </c>
      <c r="M4" s="110" t="s">
        <v>607</v>
      </c>
      <c r="N4" s="110" t="s">
        <v>607</v>
      </c>
      <c r="P4" s="349" t="s">
        <v>604</v>
      </c>
      <c r="Q4" s="350"/>
    </row>
    <row r="5" spans="2:17" ht="16">
      <c r="B5" s="104" t="s">
        <v>578</v>
      </c>
      <c r="C5" s="81" t="s">
        <v>588</v>
      </c>
      <c r="D5" s="81" t="s">
        <v>594</v>
      </c>
      <c r="E5" s="81" t="s">
        <v>600</v>
      </c>
      <c r="G5">
        <v>4</v>
      </c>
      <c r="H5" s="348"/>
      <c r="I5" s="117" t="s">
        <v>594</v>
      </c>
      <c r="J5" s="108" t="s">
        <v>606</v>
      </c>
      <c r="K5" s="109" t="s">
        <v>461</v>
      </c>
      <c r="L5" s="109" t="s">
        <v>461</v>
      </c>
      <c r="M5" s="110" t="s">
        <v>607</v>
      </c>
      <c r="N5" s="110" t="s">
        <v>607</v>
      </c>
      <c r="P5" s="96"/>
      <c r="Q5" s="97" t="s">
        <v>458</v>
      </c>
    </row>
    <row r="6" spans="2:17" ht="16">
      <c r="B6" s="104" t="s">
        <v>579</v>
      </c>
      <c r="C6" s="81" t="s">
        <v>141</v>
      </c>
      <c r="D6" s="81" t="s">
        <v>595</v>
      </c>
      <c r="E6" s="81" t="s">
        <v>601</v>
      </c>
      <c r="G6">
        <v>3</v>
      </c>
      <c r="H6" s="348"/>
      <c r="I6" s="117" t="s">
        <v>595</v>
      </c>
      <c r="J6" s="107" t="s">
        <v>605</v>
      </c>
      <c r="K6" s="108" t="s">
        <v>606</v>
      </c>
      <c r="L6" s="109" t="s">
        <v>461</v>
      </c>
      <c r="M6" s="110" t="s">
        <v>607</v>
      </c>
      <c r="N6" s="110" t="s">
        <v>607</v>
      </c>
      <c r="P6" s="98"/>
      <c r="Q6" s="99" t="s">
        <v>606</v>
      </c>
    </row>
    <row r="7" spans="2:17" ht="16">
      <c r="B7" s="104" t="s">
        <v>34</v>
      </c>
      <c r="C7" s="81" t="s">
        <v>142</v>
      </c>
      <c r="D7" s="81" t="s">
        <v>596</v>
      </c>
      <c r="E7" s="81" t="s">
        <v>602</v>
      </c>
      <c r="G7">
        <v>2</v>
      </c>
      <c r="H7" s="348"/>
      <c r="I7" s="117" t="s">
        <v>596</v>
      </c>
      <c r="J7" s="107" t="s">
        <v>605</v>
      </c>
      <c r="K7" s="107" t="s">
        <v>605</v>
      </c>
      <c r="L7" s="108" t="s">
        <v>606</v>
      </c>
      <c r="M7" s="109" t="s">
        <v>461</v>
      </c>
      <c r="N7" s="110" t="s">
        <v>607</v>
      </c>
      <c r="P7" s="100"/>
      <c r="Q7" s="99" t="s">
        <v>461</v>
      </c>
    </row>
    <row r="8" spans="2:17" ht="17" thickBot="1">
      <c r="B8" s="104" t="s">
        <v>51</v>
      </c>
      <c r="C8" s="81" t="s">
        <v>589</v>
      </c>
      <c r="D8" s="81" t="s">
        <v>597</v>
      </c>
      <c r="E8" s="81" t="s">
        <v>603</v>
      </c>
      <c r="G8">
        <v>1</v>
      </c>
      <c r="H8" s="348"/>
      <c r="I8" s="117" t="s">
        <v>597</v>
      </c>
      <c r="J8" s="107" t="s">
        <v>605</v>
      </c>
      <c r="K8" s="107" t="s">
        <v>605</v>
      </c>
      <c r="L8" s="108" t="s">
        <v>606</v>
      </c>
      <c r="M8" s="109" t="s">
        <v>461</v>
      </c>
      <c r="N8" s="110" t="s">
        <v>607</v>
      </c>
      <c r="P8" s="101"/>
      <c r="Q8" s="102" t="s">
        <v>607</v>
      </c>
    </row>
    <row r="9" spans="2:17" ht="16">
      <c r="B9" s="105" t="s">
        <v>50</v>
      </c>
      <c r="C9" s="81" t="s">
        <v>590</v>
      </c>
      <c r="H9" s="103"/>
      <c r="I9" s="34"/>
    </row>
    <row r="10" spans="2:17" ht="16">
      <c r="B10" s="104" t="s">
        <v>37</v>
      </c>
      <c r="C10" s="81" t="s">
        <v>591</v>
      </c>
      <c r="H10" s="103"/>
      <c r="I10" s="34"/>
    </row>
    <row r="11" spans="2:17" ht="34">
      <c r="B11" s="179" t="s">
        <v>580</v>
      </c>
      <c r="E11" s="177" t="s">
        <v>658</v>
      </c>
    </row>
    <row r="12" spans="2:17" ht="16">
      <c r="B12" s="104" t="s">
        <v>35</v>
      </c>
      <c r="E12" s="114" t="s">
        <v>599</v>
      </c>
    </row>
    <row r="13" spans="2:17" ht="16">
      <c r="B13" s="104" t="s">
        <v>581</v>
      </c>
      <c r="C13" s="176"/>
      <c r="E13" s="114" t="s">
        <v>600</v>
      </c>
      <c r="J13" s="95">
        <v>1</v>
      </c>
      <c r="K13" s="95">
        <v>2</v>
      </c>
      <c r="L13" s="95">
        <v>3</v>
      </c>
      <c r="M13" s="95">
        <v>4</v>
      </c>
      <c r="N13" s="95">
        <v>5</v>
      </c>
    </row>
    <row r="14" spans="2:17" ht="16">
      <c r="B14" s="104" t="s">
        <v>40</v>
      </c>
      <c r="E14" s="114" t="s">
        <v>601</v>
      </c>
      <c r="J14" s="117" t="s">
        <v>603</v>
      </c>
      <c r="K14" s="117" t="s">
        <v>602</v>
      </c>
      <c r="L14" s="117" t="s">
        <v>601</v>
      </c>
      <c r="M14" s="117" t="s">
        <v>600</v>
      </c>
      <c r="N14" s="117" t="s">
        <v>599</v>
      </c>
    </row>
    <row r="15" spans="2:17" ht="16">
      <c r="B15" s="104" t="s">
        <v>582</v>
      </c>
      <c r="E15" s="178"/>
      <c r="H15" s="117" t="s">
        <v>593</v>
      </c>
      <c r="I15" s="118">
        <v>5</v>
      </c>
      <c r="J15" s="109" t="s">
        <v>461</v>
      </c>
      <c r="K15" s="109" t="s">
        <v>461</v>
      </c>
      <c r="L15" s="110" t="s">
        <v>607</v>
      </c>
      <c r="M15" s="110" t="s">
        <v>607</v>
      </c>
      <c r="N15" s="110" t="s">
        <v>607</v>
      </c>
    </row>
    <row r="16" spans="2:17" ht="16">
      <c r="B16" s="104" t="s">
        <v>41</v>
      </c>
      <c r="E16" s="178"/>
      <c r="H16" s="117" t="s">
        <v>594</v>
      </c>
      <c r="I16" s="118">
        <v>4</v>
      </c>
      <c r="J16" s="108" t="s">
        <v>606</v>
      </c>
      <c r="K16" s="109" t="s">
        <v>461</v>
      </c>
      <c r="L16" s="109" t="s">
        <v>461</v>
      </c>
      <c r="M16" s="110" t="s">
        <v>607</v>
      </c>
      <c r="N16" s="110" t="s">
        <v>607</v>
      </c>
    </row>
    <row r="17" spans="2:14" ht="32">
      <c r="B17" s="104" t="s">
        <v>583</v>
      </c>
      <c r="H17" s="117" t="s">
        <v>595</v>
      </c>
      <c r="I17" s="118">
        <v>3</v>
      </c>
      <c r="J17" s="107" t="s">
        <v>605</v>
      </c>
      <c r="K17" s="108" t="s">
        <v>606</v>
      </c>
      <c r="L17" s="109" t="s">
        <v>461</v>
      </c>
      <c r="M17" s="110" t="s">
        <v>607</v>
      </c>
      <c r="N17" s="110" t="s">
        <v>607</v>
      </c>
    </row>
    <row r="18" spans="2:14" ht="16">
      <c r="B18" s="104" t="s">
        <v>47</v>
      </c>
      <c r="H18" s="117" t="s">
        <v>596</v>
      </c>
      <c r="I18" s="118">
        <v>2</v>
      </c>
      <c r="J18" s="107" t="s">
        <v>605</v>
      </c>
      <c r="K18" s="107" t="s">
        <v>605</v>
      </c>
      <c r="L18" s="108" t="s">
        <v>606</v>
      </c>
      <c r="M18" s="109" t="s">
        <v>461</v>
      </c>
      <c r="N18" s="110" t="s">
        <v>607</v>
      </c>
    </row>
    <row r="19" spans="2:14" ht="16">
      <c r="B19" s="104" t="s">
        <v>45</v>
      </c>
      <c r="H19" s="117" t="s">
        <v>597</v>
      </c>
      <c r="I19" s="118">
        <v>1</v>
      </c>
      <c r="J19" s="107" t="s">
        <v>605</v>
      </c>
      <c r="K19" s="107" t="s">
        <v>605</v>
      </c>
      <c r="L19" s="108" t="s">
        <v>606</v>
      </c>
      <c r="M19" s="109" t="s">
        <v>461</v>
      </c>
      <c r="N19" s="110" t="s">
        <v>607</v>
      </c>
    </row>
    <row r="20" spans="2:14" ht="16">
      <c r="B20" s="104" t="s">
        <v>31</v>
      </c>
    </row>
    <row r="21" spans="2:14" ht="16">
      <c r="B21" s="104" t="s">
        <v>49</v>
      </c>
    </row>
    <row r="22" spans="2:14" ht="16">
      <c r="B22" s="104" t="s">
        <v>44</v>
      </c>
      <c r="H22" s="355" t="s">
        <v>559</v>
      </c>
      <c r="I22" s="355"/>
      <c r="J22" s="352" t="s">
        <v>560</v>
      </c>
      <c r="K22" s="354"/>
    </row>
    <row r="23" spans="2:14" ht="32">
      <c r="B23" s="104" t="s">
        <v>33</v>
      </c>
      <c r="H23" s="118">
        <v>5</v>
      </c>
      <c r="I23" s="117" t="s">
        <v>593</v>
      </c>
      <c r="J23" s="118">
        <v>1</v>
      </c>
      <c r="K23" s="117" t="s">
        <v>603</v>
      </c>
    </row>
    <row r="24" spans="2:14" ht="16">
      <c r="B24" s="104" t="s">
        <v>584</v>
      </c>
      <c r="H24" s="118">
        <v>4</v>
      </c>
      <c r="I24" s="117" t="s">
        <v>594</v>
      </c>
      <c r="J24" s="118">
        <v>2</v>
      </c>
      <c r="K24" s="117" t="s">
        <v>602</v>
      </c>
    </row>
    <row r="25" spans="2:14" ht="16">
      <c r="B25" s="104" t="s">
        <v>585</v>
      </c>
      <c r="H25" s="118">
        <v>3</v>
      </c>
      <c r="I25" s="117" t="s">
        <v>595</v>
      </c>
      <c r="J25" s="118">
        <v>3</v>
      </c>
      <c r="K25" s="117" t="s">
        <v>601</v>
      </c>
    </row>
    <row r="26" spans="2:14" ht="16">
      <c r="H26" s="118">
        <v>2</v>
      </c>
      <c r="I26" s="117" t="s">
        <v>596</v>
      </c>
      <c r="J26" s="118">
        <v>4</v>
      </c>
      <c r="K26" s="117" t="s">
        <v>600</v>
      </c>
    </row>
    <row r="27" spans="2:14" ht="15.75" customHeight="1">
      <c r="B27" s="352" t="s">
        <v>614</v>
      </c>
      <c r="C27" s="353"/>
      <c r="D27" s="354"/>
      <c r="H27" s="118">
        <v>1</v>
      </c>
      <c r="I27" s="117" t="s">
        <v>597</v>
      </c>
      <c r="J27" s="118">
        <v>5</v>
      </c>
      <c r="K27" s="117" t="s">
        <v>599</v>
      </c>
    </row>
    <row r="28" spans="2:14" ht="16.5" customHeight="1">
      <c r="B28" s="112" t="s">
        <v>615</v>
      </c>
      <c r="C28" s="112" t="s">
        <v>616</v>
      </c>
      <c r="D28" s="111" t="s">
        <v>617</v>
      </c>
    </row>
    <row r="29" spans="2:14" ht="22.5" customHeight="1">
      <c r="B29" s="346" t="s">
        <v>563</v>
      </c>
      <c r="C29" s="113" t="s">
        <v>608</v>
      </c>
      <c r="D29" s="116">
        <v>15</v>
      </c>
    </row>
    <row r="30" spans="2:14" ht="16">
      <c r="B30" s="347"/>
      <c r="C30" s="113" t="s">
        <v>609</v>
      </c>
      <c r="D30" s="17">
        <v>0</v>
      </c>
    </row>
    <row r="31" spans="2:14">
      <c r="B31" s="343" t="s">
        <v>564</v>
      </c>
      <c r="C31" s="114" t="s">
        <v>610</v>
      </c>
      <c r="D31" s="17">
        <v>15</v>
      </c>
    </row>
    <row r="32" spans="2:14">
      <c r="B32" s="345"/>
      <c r="C32" s="81" t="s">
        <v>611</v>
      </c>
      <c r="D32" s="17">
        <v>0</v>
      </c>
    </row>
    <row r="33" spans="2:4">
      <c r="B33" s="343" t="s">
        <v>565</v>
      </c>
      <c r="C33" s="114" t="s">
        <v>612</v>
      </c>
      <c r="D33" s="17">
        <v>15</v>
      </c>
    </row>
    <row r="34" spans="2:4">
      <c r="B34" s="345"/>
      <c r="C34" s="81" t="s">
        <v>613</v>
      </c>
      <c r="D34" s="17">
        <v>0</v>
      </c>
    </row>
    <row r="35" spans="2:4">
      <c r="B35" s="343" t="s">
        <v>566</v>
      </c>
      <c r="C35" s="114" t="s">
        <v>626</v>
      </c>
      <c r="D35" s="17">
        <v>15</v>
      </c>
    </row>
    <row r="36" spans="2:4">
      <c r="B36" s="344"/>
      <c r="C36" s="114" t="s">
        <v>627</v>
      </c>
      <c r="D36" s="17">
        <v>10</v>
      </c>
    </row>
    <row r="37" spans="2:4">
      <c r="B37" s="345"/>
      <c r="C37" s="114" t="s">
        <v>618</v>
      </c>
      <c r="D37" s="17">
        <v>0</v>
      </c>
    </row>
    <row r="38" spans="2:4">
      <c r="B38" s="343" t="s">
        <v>567</v>
      </c>
      <c r="C38" s="114" t="s">
        <v>619</v>
      </c>
      <c r="D38" s="17">
        <v>15</v>
      </c>
    </row>
    <row r="39" spans="2:4">
      <c r="B39" s="345"/>
      <c r="C39" s="114" t="s">
        <v>620</v>
      </c>
      <c r="D39" s="17">
        <v>0</v>
      </c>
    </row>
    <row r="40" spans="2:4">
      <c r="B40" s="343" t="s">
        <v>568</v>
      </c>
      <c r="C40" s="114" t="s">
        <v>621</v>
      </c>
      <c r="D40" s="17">
        <v>15</v>
      </c>
    </row>
    <row r="41" spans="2:4">
      <c r="B41" s="345"/>
      <c r="C41" s="114" t="s">
        <v>622</v>
      </c>
      <c r="D41" s="17">
        <v>0</v>
      </c>
    </row>
    <row r="42" spans="2:4">
      <c r="B42" s="343" t="s">
        <v>569</v>
      </c>
      <c r="C42" s="114" t="s">
        <v>623</v>
      </c>
      <c r="D42" s="17">
        <v>10</v>
      </c>
    </row>
    <row r="43" spans="2:4">
      <c r="B43" s="344"/>
      <c r="C43" s="114" t="s">
        <v>624</v>
      </c>
      <c r="D43" s="17">
        <v>5</v>
      </c>
    </row>
    <row r="44" spans="2:4">
      <c r="B44" s="345"/>
      <c r="C44" s="115" t="s">
        <v>625</v>
      </c>
      <c r="D44" s="17">
        <v>0</v>
      </c>
    </row>
    <row r="46" spans="2:4" ht="16">
      <c r="B46" s="124" t="s">
        <v>632</v>
      </c>
      <c r="C46" s="126" t="s">
        <v>636</v>
      </c>
      <c r="D46" s="126" t="s">
        <v>636</v>
      </c>
    </row>
    <row r="47" spans="2:4" s="121" customFormat="1" ht="32">
      <c r="B47" s="125" t="s">
        <v>635</v>
      </c>
      <c r="C47" s="127" t="s">
        <v>637</v>
      </c>
      <c r="D47" s="127" t="s">
        <v>637</v>
      </c>
    </row>
    <row r="48" spans="2:4" s="121" customFormat="1" ht="32">
      <c r="B48" s="125" t="s">
        <v>634</v>
      </c>
      <c r="C48" s="127" t="s">
        <v>639</v>
      </c>
      <c r="D48" s="127" t="s">
        <v>638</v>
      </c>
    </row>
    <row r="49" spans="2:4" s="121" customFormat="1" ht="32">
      <c r="B49" s="104" t="s">
        <v>633</v>
      </c>
      <c r="C49" s="127"/>
      <c r="D49" s="127" t="s">
        <v>639</v>
      </c>
    </row>
    <row r="52" spans="2:4" ht="34">
      <c r="B52" s="129" t="s">
        <v>642</v>
      </c>
      <c r="C52" s="183" t="s">
        <v>659</v>
      </c>
    </row>
    <row r="53" spans="2:4">
      <c r="B53" s="81" t="s">
        <v>651</v>
      </c>
      <c r="C53" s="81" t="s">
        <v>643</v>
      </c>
    </row>
    <row r="54" spans="2:4">
      <c r="B54" s="81" t="s">
        <v>643</v>
      </c>
      <c r="C54" s="81" t="s">
        <v>644</v>
      </c>
    </row>
    <row r="55" spans="2:4">
      <c r="B55" s="81" t="s">
        <v>644</v>
      </c>
      <c r="C55" s="81" t="s">
        <v>645</v>
      </c>
    </row>
    <row r="56" spans="2:4">
      <c r="B56" s="81" t="s">
        <v>645</v>
      </c>
    </row>
    <row r="59" spans="2:4" ht="16">
      <c r="B59" s="165" t="s">
        <v>577</v>
      </c>
      <c r="C59" s="106" t="s">
        <v>660</v>
      </c>
    </row>
    <row r="60" spans="2:4" ht="112">
      <c r="B60" s="179" t="s">
        <v>38</v>
      </c>
      <c r="C60" s="185" t="s">
        <v>669</v>
      </c>
    </row>
    <row r="61" spans="2:4" ht="80">
      <c r="B61" s="179" t="s">
        <v>578</v>
      </c>
      <c r="C61" s="186" t="s">
        <v>666</v>
      </c>
    </row>
    <row r="62" spans="2:4" ht="80">
      <c r="B62" s="179" t="s">
        <v>579</v>
      </c>
      <c r="C62" s="187" t="s">
        <v>670</v>
      </c>
    </row>
    <row r="63" spans="2:4" ht="80">
      <c r="B63" s="179" t="s">
        <v>34</v>
      </c>
      <c r="C63" s="186" t="s">
        <v>667</v>
      </c>
    </row>
    <row r="64" spans="2:4" ht="64">
      <c r="B64" s="179" t="s">
        <v>51</v>
      </c>
      <c r="C64" s="186" t="s">
        <v>60</v>
      </c>
    </row>
    <row r="65" spans="2:3" ht="208">
      <c r="B65" s="184" t="s">
        <v>50</v>
      </c>
      <c r="C65" s="186" t="s">
        <v>679</v>
      </c>
    </row>
    <row r="66" spans="2:3" ht="96">
      <c r="B66" s="179" t="s">
        <v>37</v>
      </c>
      <c r="C66" s="185" t="s">
        <v>663</v>
      </c>
    </row>
    <row r="67" spans="2:3" ht="112">
      <c r="B67" s="179" t="s">
        <v>580</v>
      </c>
      <c r="C67" s="186" t="s">
        <v>678</v>
      </c>
    </row>
    <row r="68" spans="2:3" ht="144">
      <c r="B68" s="179" t="s">
        <v>35</v>
      </c>
      <c r="C68" s="186" t="s">
        <v>661</v>
      </c>
    </row>
    <row r="69" spans="2:3" ht="128">
      <c r="B69" s="179" t="s">
        <v>581</v>
      </c>
      <c r="C69" s="186" t="s">
        <v>662</v>
      </c>
    </row>
    <row r="70" spans="2:3" ht="112">
      <c r="B70" s="179" t="s">
        <v>40</v>
      </c>
      <c r="C70" s="186" t="s">
        <v>671</v>
      </c>
    </row>
    <row r="71" spans="2:3" ht="112">
      <c r="B71" s="179" t="s">
        <v>582</v>
      </c>
      <c r="C71" s="186" t="s">
        <v>676</v>
      </c>
    </row>
    <row r="72" spans="2:3" ht="96">
      <c r="B72" s="179" t="s">
        <v>41</v>
      </c>
      <c r="C72" s="186" t="s">
        <v>672</v>
      </c>
    </row>
    <row r="73" spans="2:3" ht="144">
      <c r="B73" s="179" t="s">
        <v>583</v>
      </c>
      <c r="C73" s="186" t="s">
        <v>674</v>
      </c>
    </row>
    <row r="74" spans="2:3" ht="128">
      <c r="B74" s="179" t="s">
        <v>47</v>
      </c>
      <c r="C74" s="186" t="s">
        <v>677</v>
      </c>
    </row>
    <row r="75" spans="2:3" ht="240">
      <c r="B75" s="179" t="s">
        <v>45</v>
      </c>
      <c r="C75" s="186" t="s">
        <v>675</v>
      </c>
    </row>
    <row r="76" spans="2:3" ht="80">
      <c r="B76" s="179" t="s">
        <v>31</v>
      </c>
      <c r="C76" s="186" t="s">
        <v>665</v>
      </c>
    </row>
    <row r="77" spans="2:3" ht="128">
      <c r="B77" s="179" t="s">
        <v>49</v>
      </c>
      <c r="C77" s="186" t="s">
        <v>59</v>
      </c>
    </row>
    <row r="78" spans="2:3" ht="128">
      <c r="B78" s="179" t="s">
        <v>44</v>
      </c>
      <c r="C78" s="186" t="s">
        <v>58</v>
      </c>
    </row>
    <row r="79" spans="2:3" ht="144">
      <c r="B79" s="179" t="s">
        <v>33</v>
      </c>
      <c r="C79" s="185" t="s">
        <v>668</v>
      </c>
    </row>
    <row r="80" spans="2:3" ht="64">
      <c r="B80" s="179" t="s">
        <v>584</v>
      </c>
      <c r="C80" s="186" t="s">
        <v>664</v>
      </c>
    </row>
    <row r="81" spans="2:3" ht="144">
      <c r="B81" s="179" t="s">
        <v>585</v>
      </c>
      <c r="C81" s="186" t="s">
        <v>673</v>
      </c>
    </row>
  </sheetData>
  <mergeCells count="13">
    <mergeCell ref="H4:H8"/>
    <mergeCell ref="P4:Q4"/>
    <mergeCell ref="J2:N2"/>
    <mergeCell ref="B27:D27"/>
    <mergeCell ref="H22:I22"/>
    <mergeCell ref="J22:K22"/>
    <mergeCell ref="B42:B44"/>
    <mergeCell ref="B29:B30"/>
    <mergeCell ref="B31:B32"/>
    <mergeCell ref="B33:B34"/>
    <mergeCell ref="B35:B37"/>
    <mergeCell ref="B38:B39"/>
    <mergeCell ref="B40:B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tabColor rgb="FF00B050"/>
  </sheetPr>
  <dimension ref="A1:AF342"/>
  <sheetViews>
    <sheetView tabSelected="1" zoomScale="44" zoomScaleNormal="100" workbookViewId="0">
      <pane ySplit="10" topLeftCell="A3830" activePane="bottomLeft" state="frozen"/>
      <selection activeCell="A7" sqref="A7"/>
      <selection pane="bottomLeft" activeCell="F6" sqref="F6"/>
    </sheetView>
  </sheetViews>
  <sheetFormatPr baseColWidth="10" defaultColWidth="11.5" defaultRowHeight="15"/>
  <cols>
    <col min="1" max="1" width="11.5" style="210"/>
    <col min="2" max="2" width="3.6640625" style="210" customWidth="1"/>
    <col min="3" max="3" width="17.1640625" style="31" customWidth="1"/>
    <col min="4" max="4" width="39.5" style="31" bestFit="1" customWidth="1"/>
    <col min="5" max="6" width="65.5" style="31" customWidth="1"/>
    <col min="7" max="7" width="23.83203125" style="31" bestFit="1" customWidth="1"/>
    <col min="8" max="8" width="44" style="31" customWidth="1"/>
    <col min="9" max="9" width="30.5" style="31" customWidth="1"/>
    <col min="10" max="10" width="54.33203125" style="31" customWidth="1"/>
    <col min="11" max="11" width="28.5" style="31" customWidth="1"/>
    <col min="12" max="15" width="25.6640625" style="31" customWidth="1"/>
    <col min="16" max="16" width="15.1640625" style="31" customWidth="1"/>
    <col min="17" max="20" width="25.6640625" style="31" customWidth="1"/>
    <col min="21" max="21" width="15" style="31" bestFit="1" customWidth="1"/>
    <col min="22" max="25" width="25.6640625" style="31" customWidth="1"/>
    <col min="26" max="26" width="22" style="31" customWidth="1"/>
    <col min="27" max="27" width="20.1640625" style="31" customWidth="1"/>
    <col min="28" max="30" width="28.5" style="31" customWidth="1"/>
    <col min="31" max="31" width="18.33203125" style="31" bestFit="1" customWidth="1"/>
    <col min="32" max="32" width="25.1640625" style="31" customWidth="1"/>
    <col min="33" max="16384" width="11.5" style="31"/>
  </cols>
  <sheetData>
    <row r="1" spans="1:32" ht="15" customHeight="1"/>
    <row r="2" spans="1:32" ht="30" customHeight="1">
      <c r="C2" s="228"/>
      <c r="D2" s="384" t="s">
        <v>479</v>
      </c>
      <c r="E2" s="385"/>
      <c r="F2" s="214"/>
      <c r="G2" s="3" t="s">
        <v>480</v>
      </c>
      <c r="H2" s="229"/>
      <c r="I2" s="203"/>
    </row>
    <row r="3" spans="1:32" ht="30" customHeight="1">
      <c r="C3" s="228"/>
      <c r="D3" s="386" t="s">
        <v>0</v>
      </c>
      <c r="E3" s="387"/>
      <c r="F3" s="215"/>
      <c r="G3" s="3" t="s">
        <v>780</v>
      </c>
      <c r="H3" s="230"/>
      <c r="I3" s="203"/>
    </row>
    <row r="4" spans="1:32" ht="30" customHeight="1">
      <c r="C4" s="228"/>
      <c r="D4" s="386" t="s">
        <v>1</v>
      </c>
      <c r="E4" s="387"/>
      <c r="F4" s="215"/>
      <c r="G4" s="4" t="s">
        <v>781</v>
      </c>
      <c r="H4" s="231"/>
      <c r="I4" s="203"/>
    </row>
    <row r="6" spans="1:32" ht="45" customHeight="1" thickBot="1">
      <c r="C6" s="356" t="s">
        <v>782</v>
      </c>
      <c r="D6" s="356"/>
      <c r="E6" s="356"/>
    </row>
    <row r="7" spans="1:32" ht="15" customHeight="1" thickBot="1">
      <c r="K7" s="376" t="s">
        <v>102</v>
      </c>
      <c r="L7" s="377"/>
      <c r="M7" s="377"/>
      <c r="N7" s="377"/>
      <c r="O7" s="377"/>
      <c r="P7" s="377"/>
      <c r="Q7" s="377"/>
      <c r="R7" s="377"/>
      <c r="S7" s="377"/>
      <c r="T7" s="377"/>
      <c r="U7" s="377"/>
      <c r="V7" s="377"/>
      <c r="W7" s="377"/>
      <c r="X7" s="377"/>
      <c r="Y7" s="377"/>
      <c r="Z7" s="377"/>
      <c r="AA7" s="378"/>
      <c r="AB7" s="361" t="s">
        <v>743</v>
      </c>
      <c r="AC7" s="362"/>
      <c r="AD7" s="362"/>
      <c r="AE7" s="362"/>
      <c r="AF7" s="363"/>
    </row>
    <row r="8" spans="1:32" s="42" customFormat="1" ht="15" customHeight="1">
      <c r="A8" s="211"/>
      <c r="B8" s="211"/>
      <c r="C8" s="364" t="s">
        <v>138</v>
      </c>
      <c r="D8" s="370"/>
      <c r="E8" s="370" t="s">
        <v>68</v>
      </c>
      <c r="F8" s="388" t="s">
        <v>762</v>
      </c>
      <c r="G8" s="373" t="s">
        <v>687</v>
      </c>
      <c r="H8" s="370" t="s">
        <v>285</v>
      </c>
      <c r="I8" s="367" t="s">
        <v>80</v>
      </c>
      <c r="J8" s="364" t="s">
        <v>69</v>
      </c>
      <c r="K8" s="373" t="s">
        <v>291</v>
      </c>
      <c r="L8" s="373"/>
      <c r="M8" s="373"/>
      <c r="N8" s="373"/>
      <c r="O8" s="373"/>
      <c r="P8" s="373"/>
      <c r="Q8" s="373"/>
      <c r="R8" s="373"/>
      <c r="S8" s="373"/>
      <c r="T8" s="373"/>
      <c r="U8" s="373"/>
      <c r="V8" s="373"/>
      <c r="W8" s="373"/>
      <c r="X8" s="373"/>
      <c r="Y8" s="373"/>
      <c r="Z8" s="373" t="s">
        <v>772</v>
      </c>
      <c r="AA8" s="379" t="s">
        <v>779</v>
      </c>
      <c r="AB8" s="364" t="s">
        <v>148</v>
      </c>
      <c r="AC8" s="370" t="s">
        <v>23</v>
      </c>
      <c r="AD8" s="370"/>
      <c r="AE8" s="370"/>
      <c r="AF8" s="382"/>
    </row>
    <row r="9" spans="1:32" s="42" customFormat="1" ht="15" customHeight="1">
      <c r="A9" s="211"/>
      <c r="B9" s="211"/>
      <c r="C9" s="365"/>
      <c r="D9" s="371"/>
      <c r="E9" s="371"/>
      <c r="F9" s="389"/>
      <c r="G9" s="374"/>
      <c r="H9" s="371"/>
      <c r="I9" s="368"/>
      <c r="J9" s="365"/>
      <c r="K9" s="371" t="s">
        <v>767</v>
      </c>
      <c r="L9" s="371"/>
      <c r="M9" s="371"/>
      <c r="N9" s="371"/>
      <c r="O9" s="371"/>
      <c r="P9" s="371" t="s">
        <v>768</v>
      </c>
      <c r="Q9" s="371"/>
      <c r="R9" s="371"/>
      <c r="S9" s="371"/>
      <c r="T9" s="371"/>
      <c r="U9" s="371" t="s">
        <v>769</v>
      </c>
      <c r="V9" s="371"/>
      <c r="W9" s="371"/>
      <c r="X9" s="371"/>
      <c r="Y9" s="371"/>
      <c r="Z9" s="374"/>
      <c r="AA9" s="380"/>
      <c r="AB9" s="365"/>
      <c r="AC9" s="371"/>
      <c r="AD9" s="371"/>
      <c r="AE9" s="371"/>
      <c r="AF9" s="383"/>
    </row>
    <row r="10" spans="1:32" s="42" customFormat="1" ht="43.5" customHeight="1" thickBot="1">
      <c r="A10" s="211"/>
      <c r="B10" s="211"/>
      <c r="C10" s="366"/>
      <c r="D10" s="372"/>
      <c r="E10" s="372"/>
      <c r="F10" s="390"/>
      <c r="G10" s="375"/>
      <c r="H10" s="372"/>
      <c r="I10" s="369"/>
      <c r="J10" s="366"/>
      <c r="K10" s="216" t="s">
        <v>287</v>
      </c>
      <c r="L10" s="216" t="s">
        <v>288</v>
      </c>
      <c r="M10" s="216" t="s">
        <v>289</v>
      </c>
      <c r="N10" s="216" t="s">
        <v>290</v>
      </c>
      <c r="O10" s="216" t="s">
        <v>771</v>
      </c>
      <c r="P10" s="216" t="s">
        <v>287</v>
      </c>
      <c r="Q10" s="216" t="s">
        <v>288</v>
      </c>
      <c r="R10" s="216" t="s">
        <v>289</v>
      </c>
      <c r="S10" s="216" t="s">
        <v>533</v>
      </c>
      <c r="T10" s="216" t="s">
        <v>770</v>
      </c>
      <c r="U10" s="216" t="s">
        <v>287</v>
      </c>
      <c r="V10" s="216" t="s">
        <v>288</v>
      </c>
      <c r="W10" s="216" t="s">
        <v>289</v>
      </c>
      <c r="X10" s="217" t="s">
        <v>538</v>
      </c>
      <c r="Y10" s="216" t="s">
        <v>771</v>
      </c>
      <c r="Z10" s="375"/>
      <c r="AA10" s="381"/>
      <c r="AB10" s="366"/>
      <c r="AC10" s="216" t="s">
        <v>745</v>
      </c>
      <c r="AD10" s="216" t="s">
        <v>349</v>
      </c>
      <c r="AE10" s="216" t="s">
        <v>746</v>
      </c>
      <c r="AF10" s="227" t="s">
        <v>773</v>
      </c>
    </row>
    <row r="11" spans="1:32" s="45" customFormat="1" ht="97.5" customHeight="1" thickBot="1">
      <c r="A11" s="209"/>
      <c r="B11" s="209"/>
      <c r="C11" s="357" t="s">
        <v>582</v>
      </c>
      <c r="D11" s="358"/>
      <c r="E11" s="221" t="s">
        <v>681</v>
      </c>
      <c r="F11" s="221" t="s">
        <v>676</v>
      </c>
      <c r="G11" s="221" t="s">
        <v>696</v>
      </c>
      <c r="H11" s="221" t="s">
        <v>691</v>
      </c>
      <c r="I11" s="221" t="s">
        <v>699</v>
      </c>
      <c r="J11" s="221" t="s">
        <v>280</v>
      </c>
      <c r="K11" s="221" t="s">
        <v>532</v>
      </c>
      <c r="L11" s="221" t="s">
        <v>296</v>
      </c>
      <c r="M11" s="221" t="s">
        <v>302</v>
      </c>
      <c r="N11" s="221" t="s">
        <v>530</v>
      </c>
      <c r="O11" s="222">
        <f>ROUND((((IF(K11=[1]Datos!$B$109,4,IF(K11=[1]Datos!$B$110,3,IF(K11=[1]Datos!$B$111,2,IF(K11=[1]Datos!$B$112,1,0)))))+(IF(L11=[1]Datos!$B$115,4,IF(L11=[1]Datos!$B$116,3,IF(L11=[1]Datos!$B$117,2,IF(L11=[1]Datos!$B$118,1,0)))))+(IF(M11=[1]Datos!$B$121,4,IF(M11=[1]Datos!$B$122,3,IF(M11=[1]Datos!$B$123,2,IF(M11=[1]Datos!$B$124,1,0)))))+(IF(N11=[1]Datos!$B$127,4,IF(N11=[1]Datos!$B$128,3,IF(N11=[1]Datos!$B$129,2,IF(N11=[1]Datos!$B$130,1,0))))))/4),0)</f>
        <v>2</v>
      </c>
      <c r="P11" s="221" t="s">
        <v>749</v>
      </c>
      <c r="Q11" s="221" t="s">
        <v>296</v>
      </c>
      <c r="R11" s="221" t="s">
        <v>302</v>
      </c>
      <c r="S11" s="221" t="s">
        <v>536</v>
      </c>
      <c r="T11" s="222">
        <f>ROUND((((IF(P11=[1]Datos!$B$109,4,IF(P11=[1]Datos!$B$110,3,IF(P11=[1]Datos!$B$111,2,IF(P11=[1]Datos!$B$112,1,0)))))+(IF(Q11=[1]Datos!$B$115,4,IF(Q11=[1]Datos!$B$116,3,IF(Q11=[1]Datos!$B$117,2,IF(Q11=[1]Datos!$B$118,1,0)))))+(IF(R11=[1]Datos!$B$121,4,IF(R11=[1]Datos!$B$122,3,IF(R11=[1]Datos!$B$123,2,IF(R11=[1]Datos!$B$124,1,0)))))+(IF(S11=[1]Datos!$B$127,4,IF(S11=[1]Datos!$B$128,3,IF(S11=[1]Datos!$B$129,2,IF(S11=[1]Datos!$B$130,1,0))))))/4),0)</f>
        <v>1</v>
      </c>
      <c r="U11" s="221" t="s">
        <v>532</v>
      </c>
      <c r="V11" s="221" t="s">
        <v>296</v>
      </c>
      <c r="W11" s="221" t="s">
        <v>302</v>
      </c>
      <c r="X11" s="221" t="s">
        <v>540</v>
      </c>
      <c r="Y11" s="222">
        <f>ROUND((((IF(U11=[1]Datos!$B$109,4,IF(U11=[1]Datos!$B$110,3,IF(U11=[1]Datos!$B$111,2,IF(U11=[1]Datos!$B$112,1,0)))))+(IF(V11=[1]Datos!$B$115,4,IF(V11=[1]Datos!$B$116,3,IF(V11=[1]Datos!$B$117,2,IF(V11=[1]Datos!$B$118,1,0)))))+(IF(W11=[1]Datos!$B$121,4,IF(W11=[1]Datos!$B$122,3,IF(W11=[1]Datos!$B$123,2,IF(W11=[1]Datos!$B$124,1,0)))))+(IF(X11=[1]Datos!$B$127,4,IF(X11=[1]Datos!$B$128,3,IF(X11=[1]Datos!$B$129,2,IF(X11=[1]Datos!$B$130,1,0))))))/4),0)</f>
        <v>2</v>
      </c>
      <c r="Z11" s="222">
        <f>IF(J11=[1]Datos!$B$102,5*(O11+T11+Y11),IF(J11=[1]Datos!$B$103,4*(O11+T11+Y11),IF(J11=[1]Datos!$B$104,3*(O11+T11+Y11),IF(J11=[1]Datos!$B$105,2*(O11+T11+Y11),IF(J11=[1]Datos!$B$106,1*(O11+T11+Y11),0)))))</f>
        <v>15</v>
      </c>
      <c r="AA11" s="223" t="str">
        <f t="shared" ref="AA11:AA19" si="0">IF(Z11=0,"-",IF(Z11&gt;40,"RIESGO SIGNIFICATIVO",IF(Z11&lt;21,"RIESGO LEVE","RIESGO MODERADO")))</f>
        <v>RIESGO LEVE</v>
      </c>
      <c r="AB11" s="224" t="s">
        <v>742</v>
      </c>
      <c r="AC11" s="222"/>
      <c r="AD11" s="222"/>
      <c r="AE11" s="222"/>
      <c r="AF11" s="225"/>
    </row>
    <row r="12" spans="1:32" s="45" customFormat="1" ht="97.5" customHeight="1" thickBot="1">
      <c r="A12" s="209"/>
      <c r="B12" s="209"/>
      <c r="C12" s="357" t="s">
        <v>582</v>
      </c>
      <c r="D12" s="358"/>
      <c r="E12" s="221" t="s">
        <v>681</v>
      </c>
      <c r="F12" s="221" t="s">
        <v>676</v>
      </c>
      <c r="G12" s="221" t="s">
        <v>696</v>
      </c>
      <c r="H12" s="221" t="s">
        <v>691</v>
      </c>
      <c r="I12" s="221" t="s">
        <v>700</v>
      </c>
      <c r="J12" s="221" t="s">
        <v>279</v>
      </c>
      <c r="K12" s="221" t="s">
        <v>532</v>
      </c>
      <c r="L12" s="221" t="s">
        <v>296</v>
      </c>
      <c r="M12" s="221" t="s">
        <v>300</v>
      </c>
      <c r="N12" s="221" t="s">
        <v>530</v>
      </c>
      <c r="O12" s="222">
        <f>ROUND((((IF(K12=[1]Datos!$B$109,4,IF(K12=[1]Datos!$B$110,3,IF(K12=[1]Datos!$B$111,2,IF(K12=[1]Datos!$B$112,1,0)))))+(IF(L12=[1]Datos!$B$115,4,IF(L12=[1]Datos!$B$116,3,IF(L12=[1]Datos!$B$117,2,IF(L12=[1]Datos!$B$118,1,0)))))+(IF(M12=[1]Datos!$B$121,4,IF(M12=[1]Datos!$B$122,3,IF(M12=[1]Datos!$B$123,2,IF(M12=[1]Datos!$B$124,1,0)))))+(IF(N12=[1]Datos!$B$127,4,IF(N12=[1]Datos!$B$128,3,IF(N12=[1]Datos!$B$129,2,IF(N12=[1]Datos!$B$130,1,0))))))/4),0)</f>
        <v>2</v>
      </c>
      <c r="P12" s="221" t="s">
        <v>295</v>
      </c>
      <c r="Q12" s="221" t="s">
        <v>296</v>
      </c>
      <c r="R12" s="221" t="s">
        <v>300</v>
      </c>
      <c r="S12" s="221" t="s">
        <v>536</v>
      </c>
      <c r="T12" s="222">
        <f>ROUND((((IF(P12=[1]Datos!$B$109,4,IF(P12=[1]Datos!$B$110,3,IF(P12=[1]Datos!$B$111,2,IF(P12=[1]Datos!$B$112,1,0)))))+(IF(Q12=[1]Datos!$B$115,4,IF(Q12=[1]Datos!$B$116,3,IF(Q12=[1]Datos!$B$117,2,IF(Q12=[1]Datos!$B$118,1,0)))))+(IF(R12=[1]Datos!$B$121,4,IF(R12=[1]Datos!$B$122,3,IF(R12=[1]Datos!$B$123,2,IF(R12=[1]Datos!$B$124,1,0)))))+(IF(S12=[1]Datos!$B$127,4,IF(S12=[1]Datos!$B$128,3,IF(S12=[1]Datos!$B$129,2,IF(S12=[1]Datos!$B$130,1,0))))))/4),0)</f>
        <v>2</v>
      </c>
      <c r="U12" s="221" t="s">
        <v>295</v>
      </c>
      <c r="V12" s="221" t="s">
        <v>296</v>
      </c>
      <c r="W12" s="221" t="s">
        <v>300</v>
      </c>
      <c r="X12" s="221" t="s">
        <v>540</v>
      </c>
      <c r="Y12" s="222">
        <f>ROUND((((IF(U12=[1]Datos!$B$109,4,IF(U12=[1]Datos!$B$110,3,IF(U12=[1]Datos!$B$111,2,IF(U12=[1]Datos!$B$112,1,0)))))+(IF(V12=[1]Datos!$B$115,4,IF(V12=[1]Datos!$B$116,3,IF(V12=[1]Datos!$B$117,2,IF(V12=[1]Datos!$B$118,1,0)))))+(IF(W12=[1]Datos!$B$121,4,IF(W12=[1]Datos!$B$122,3,IF(W12=[1]Datos!$B$123,2,IF(W12=[1]Datos!$B$124,1,0)))))+(IF(X12=[1]Datos!$B$127,4,IF(X12=[1]Datos!$B$128,3,IF(X12=[1]Datos!$B$129,2,IF(X12=[1]Datos!$B$130,1,0))))))/4),0)</f>
        <v>2</v>
      </c>
      <c r="Z12" s="222">
        <f>IF(J12=[1]Datos!$B$102,5*(O12+T12+Y12),IF(J12=[1]Datos!$B$103,4*(O12+T12+Y12),IF(J12=[1]Datos!$B$104,3*(O12+T12+Y12),IF(J12=[1]Datos!$B$105,2*(O12+T12+Y12),IF(J12=[1]Datos!$B$106,1*(O12+T12+Y12),0)))))</f>
        <v>24</v>
      </c>
      <c r="AA12" s="223" t="str">
        <f t="shared" si="0"/>
        <v>RIESGO MODERADO</v>
      </c>
      <c r="AB12" s="224" t="s">
        <v>740</v>
      </c>
      <c r="AC12" s="222" t="s">
        <v>755</v>
      </c>
      <c r="AD12" s="222" t="s">
        <v>756</v>
      </c>
      <c r="AE12" s="222" t="s">
        <v>757</v>
      </c>
      <c r="AF12" s="225" t="s">
        <v>778</v>
      </c>
    </row>
    <row r="13" spans="1:32" s="45" customFormat="1" ht="97.5" customHeight="1" thickBot="1">
      <c r="A13" s="209"/>
      <c r="B13" s="209"/>
      <c r="C13" s="357" t="s">
        <v>582</v>
      </c>
      <c r="D13" s="358"/>
      <c r="E13" s="221" t="s">
        <v>681</v>
      </c>
      <c r="F13" s="221" t="s">
        <v>676</v>
      </c>
      <c r="G13" s="221" t="s">
        <v>696</v>
      </c>
      <c r="H13" s="221" t="s">
        <v>691</v>
      </c>
      <c r="I13" s="221" t="s">
        <v>701</v>
      </c>
      <c r="J13" s="221" t="s">
        <v>279</v>
      </c>
      <c r="K13" s="221" t="s">
        <v>532</v>
      </c>
      <c r="L13" s="221" t="s">
        <v>296</v>
      </c>
      <c r="M13" s="221" t="s">
        <v>297</v>
      </c>
      <c r="N13" s="221" t="s">
        <v>529</v>
      </c>
      <c r="O13" s="222">
        <f>ROUND((((IF(K13=[1]Datos!$B$109,4,IF(K13=[1]Datos!$B$110,3,IF(K13=[1]Datos!$B$111,2,IF(K13=[1]Datos!$B$112,1,0)))))+(IF(L13=[1]Datos!$B$115,4,IF(L13=[1]Datos!$B$116,3,IF(L13=[1]Datos!$B$117,2,IF(L13=[1]Datos!$B$118,1,0)))))+(IF(M13=[1]Datos!$B$121,4,IF(M13=[1]Datos!$B$122,3,IF(M13=[1]Datos!$B$123,2,IF(M13=[1]Datos!$B$124,1,0)))))+(IF(N13=[1]Datos!$B$127,4,IF(N13=[1]Datos!$B$128,3,IF(N13=[1]Datos!$B$129,2,IF(N13=[1]Datos!$B$130,1,0))))))/4),0)</f>
        <v>2</v>
      </c>
      <c r="P13" s="221" t="s">
        <v>295</v>
      </c>
      <c r="Q13" s="221" t="s">
        <v>296</v>
      </c>
      <c r="R13" s="221" t="s">
        <v>300</v>
      </c>
      <c r="S13" s="221" t="s">
        <v>536</v>
      </c>
      <c r="T13" s="222">
        <f>ROUND((((IF(P13=[1]Datos!$B$109,4,IF(P13=[1]Datos!$B$110,3,IF(P13=[1]Datos!$B$111,2,IF(P13=[1]Datos!$B$112,1,0)))))+(IF(Q13=[1]Datos!$B$115,4,IF(Q13=[1]Datos!$B$116,3,IF(Q13=[1]Datos!$B$117,2,IF(Q13=[1]Datos!$B$118,1,0)))))+(IF(R13=[1]Datos!$B$121,4,IF(R13=[1]Datos!$B$122,3,IF(R13=[1]Datos!$B$123,2,IF(R13=[1]Datos!$B$124,1,0)))))+(IF(S13=[1]Datos!$B$127,4,IF(S13=[1]Datos!$B$128,3,IF(S13=[1]Datos!$B$129,2,IF(S13=[1]Datos!$B$130,1,0))))))/4),0)</f>
        <v>2</v>
      </c>
      <c r="U13" s="221" t="s">
        <v>295</v>
      </c>
      <c r="V13" s="221" t="s">
        <v>296</v>
      </c>
      <c r="W13" s="221" t="s">
        <v>300</v>
      </c>
      <c r="X13" s="221" t="s">
        <v>540</v>
      </c>
      <c r="Y13" s="222">
        <f>ROUND((((IF(U13=[1]Datos!$B$109,4,IF(U13=[1]Datos!$B$110,3,IF(U13=[1]Datos!$B$111,2,IF(U13=[1]Datos!$B$112,1,0)))))+(IF(V13=[1]Datos!$B$115,4,IF(V13=[1]Datos!$B$116,3,IF(V13=[1]Datos!$B$117,2,IF(V13=[1]Datos!$B$118,1,0)))))+(IF(W13=[1]Datos!$B$121,4,IF(W13=[1]Datos!$B$122,3,IF(W13=[1]Datos!$B$123,2,IF(W13=[1]Datos!$B$124,1,0)))))+(IF(X13=[1]Datos!$B$127,4,IF(X13=[1]Datos!$B$128,3,IF(X13=[1]Datos!$B$129,2,IF(X13=[1]Datos!$B$130,1,0))))))/4),0)</f>
        <v>2</v>
      </c>
      <c r="Z13" s="222">
        <f>IF(J13=[1]Datos!$B$102,5*(O13+T13+Y13),IF(J13=[1]Datos!$B$103,4*(O13+T13+Y13),IF(J13=[1]Datos!$B$104,3*(O13+T13+Y13),IF(J13=[1]Datos!$B$105,2*(O13+T13+Y13),IF(J13=[1]Datos!$B$106,1*(O13+T13+Y13),0)))))</f>
        <v>24</v>
      </c>
      <c r="AA13" s="223" t="str">
        <f t="shared" si="0"/>
        <v>RIESGO MODERADO</v>
      </c>
      <c r="AB13" s="224" t="s">
        <v>740</v>
      </c>
      <c r="AC13" s="222" t="s">
        <v>755</v>
      </c>
      <c r="AD13" s="222" t="s">
        <v>756</v>
      </c>
      <c r="AE13" s="222" t="s">
        <v>757</v>
      </c>
      <c r="AF13" s="225" t="s">
        <v>778</v>
      </c>
    </row>
    <row r="14" spans="1:32" s="45" customFormat="1" ht="97.5" customHeight="1" thickBot="1">
      <c r="A14" s="209"/>
      <c r="B14" s="209"/>
      <c r="C14" s="357" t="s">
        <v>582</v>
      </c>
      <c r="D14" s="358"/>
      <c r="E14" s="221" t="s">
        <v>681</v>
      </c>
      <c r="F14" s="221" t="s">
        <v>676</v>
      </c>
      <c r="G14" s="221" t="s">
        <v>696</v>
      </c>
      <c r="H14" s="221" t="s">
        <v>691</v>
      </c>
      <c r="I14" s="221" t="s">
        <v>702</v>
      </c>
      <c r="J14" s="221" t="s">
        <v>280</v>
      </c>
      <c r="K14" s="221" t="s">
        <v>532</v>
      </c>
      <c r="L14" s="221" t="s">
        <v>296</v>
      </c>
      <c r="M14" s="221" t="s">
        <v>302</v>
      </c>
      <c r="N14" s="221" t="s">
        <v>530</v>
      </c>
      <c r="O14" s="222">
        <f>ROUND((((IF(K14=[1]Datos!$B$109,4,IF(K14=[1]Datos!$B$110,3,IF(K14=[1]Datos!$B$111,2,IF(K14=[1]Datos!$B$112,1,0)))))+(IF(L14=[1]Datos!$B$115,4,IF(L14=[1]Datos!$B$116,3,IF(L14=[1]Datos!$B$117,2,IF(L14=[1]Datos!$B$118,1,0)))))+(IF(M14=[1]Datos!$B$121,4,IF(M14=[1]Datos!$B$122,3,IF(M14=[1]Datos!$B$123,2,IF(M14=[1]Datos!$B$124,1,0)))))+(IF(N14=[1]Datos!$B$127,4,IF(N14=[1]Datos!$B$128,3,IF(N14=[1]Datos!$B$129,2,IF(N14=[1]Datos!$B$130,1,0))))))/4),0)</f>
        <v>2</v>
      </c>
      <c r="P14" s="221" t="s">
        <v>749</v>
      </c>
      <c r="Q14" s="221" t="s">
        <v>296</v>
      </c>
      <c r="R14" s="221" t="s">
        <v>302</v>
      </c>
      <c r="S14" s="221" t="s">
        <v>536</v>
      </c>
      <c r="T14" s="222">
        <f>ROUND((((IF(P14=[1]Datos!$B$109,4,IF(P14=[1]Datos!$B$110,3,IF(P14=[1]Datos!$B$111,2,IF(P14=[1]Datos!$B$112,1,0)))))+(IF(Q14=[1]Datos!$B$115,4,IF(Q14=[1]Datos!$B$116,3,IF(Q14=[1]Datos!$B$117,2,IF(Q14=[1]Datos!$B$118,1,0)))))+(IF(R14=[1]Datos!$B$121,4,IF(R14=[1]Datos!$B$122,3,IF(R14=[1]Datos!$B$123,2,IF(R14=[1]Datos!$B$124,1,0)))))+(IF(S14=[1]Datos!$B$127,4,IF(S14=[1]Datos!$B$128,3,IF(S14=[1]Datos!$B$129,2,IF(S14=[1]Datos!$B$130,1,0))))))/4),0)</f>
        <v>1</v>
      </c>
      <c r="U14" s="221" t="s">
        <v>532</v>
      </c>
      <c r="V14" s="221" t="s">
        <v>296</v>
      </c>
      <c r="W14" s="221" t="s">
        <v>302</v>
      </c>
      <c r="X14" s="221" t="s">
        <v>540</v>
      </c>
      <c r="Y14" s="222">
        <f>ROUND((((IF(U14=[1]Datos!$B$109,4,IF(U14=[1]Datos!$B$110,3,IF(U14=[1]Datos!$B$111,2,IF(U14=[1]Datos!$B$112,1,0)))))+(IF(V14=[1]Datos!$B$115,4,IF(V14=[1]Datos!$B$116,3,IF(V14=[1]Datos!$B$117,2,IF(V14=[1]Datos!$B$118,1,0)))))+(IF(W14=[1]Datos!$B$121,4,IF(W14=[1]Datos!$B$122,3,IF(W14=[1]Datos!$B$123,2,IF(W14=[1]Datos!$B$124,1,0)))))+(IF(X14=[1]Datos!$B$127,4,IF(X14=[1]Datos!$B$128,3,IF(X14=[1]Datos!$B$129,2,IF(X14=[1]Datos!$B$130,1,0))))))/4),0)</f>
        <v>2</v>
      </c>
      <c r="Z14" s="222">
        <f>IF(J14=[1]Datos!$B$102,5*(O14+T14+Y14),IF(J14=[1]Datos!$B$103,4*(O14+T14+Y14),IF(J14=[1]Datos!$B$104,3*(O14+T14+Y14),IF(J14=[1]Datos!$B$105,2*(O14+T14+Y14),IF(J14=[1]Datos!$B$106,1*(O14+T14+Y14),0)))))</f>
        <v>15</v>
      </c>
      <c r="AA14" s="223" t="str">
        <f t="shared" si="0"/>
        <v>RIESGO LEVE</v>
      </c>
      <c r="AB14" s="224" t="s">
        <v>742</v>
      </c>
      <c r="AC14" s="222"/>
      <c r="AD14" s="222"/>
      <c r="AE14" s="222"/>
      <c r="AF14" s="225"/>
    </row>
    <row r="15" spans="1:32" s="45" customFormat="1" ht="97.5" customHeight="1" thickBot="1">
      <c r="A15" s="209"/>
      <c r="B15" s="209"/>
      <c r="C15" s="357" t="s">
        <v>582</v>
      </c>
      <c r="D15" s="358"/>
      <c r="E15" s="221" t="s">
        <v>681</v>
      </c>
      <c r="F15" s="221" t="s">
        <v>676</v>
      </c>
      <c r="G15" s="221" t="s">
        <v>696</v>
      </c>
      <c r="H15" s="221" t="s">
        <v>691</v>
      </c>
      <c r="I15" s="221" t="s">
        <v>703</v>
      </c>
      <c r="J15" s="221" t="s">
        <v>280</v>
      </c>
      <c r="K15" s="221" t="s">
        <v>532</v>
      </c>
      <c r="L15" s="221" t="s">
        <v>296</v>
      </c>
      <c r="M15" s="221" t="s">
        <v>302</v>
      </c>
      <c r="N15" s="221" t="s">
        <v>529</v>
      </c>
      <c r="O15" s="222">
        <f>ROUND((((IF(K15=[1]Datos!$B$109,4,IF(K15=[1]Datos!$B$110,3,IF(K15=[1]Datos!$B$111,2,IF(K15=[1]Datos!$B$112,1,0)))))+(IF(L15=[1]Datos!$B$115,4,IF(L15=[1]Datos!$B$116,3,IF(L15=[1]Datos!$B$117,2,IF(L15=[1]Datos!$B$118,1,0)))))+(IF(M15=[1]Datos!$B$121,4,IF(M15=[1]Datos!$B$122,3,IF(M15=[1]Datos!$B$123,2,IF(M15=[1]Datos!$B$124,1,0)))))+(IF(N15=[1]Datos!$B$127,4,IF(N15=[1]Datos!$B$128,3,IF(N15=[1]Datos!$B$129,2,IF(N15=[1]Datos!$B$130,1,0))))))/4),0)</f>
        <v>2</v>
      </c>
      <c r="P15" s="221" t="s">
        <v>749</v>
      </c>
      <c r="Q15" s="221" t="s">
        <v>296</v>
      </c>
      <c r="R15" s="221" t="s">
        <v>302</v>
      </c>
      <c r="S15" s="221" t="s">
        <v>536</v>
      </c>
      <c r="T15" s="222">
        <f>ROUND((((IF(P15=[1]Datos!$B$109,4,IF(P15=[1]Datos!$B$110,3,IF(P15=[1]Datos!$B$111,2,IF(P15=[1]Datos!$B$112,1,0)))))+(IF(Q15=[1]Datos!$B$115,4,IF(Q15=[1]Datos!$B$116,3,IF(Q15=[1]Datos!$B$117,2,IF(Q15=[1]Datos!$B$118,1,0)))))+(IF(R15=[1]Datos!$B$121,4,IF(R15=[1]Datos!$B$122,3,IF(R15=[1]Datos!$B$123,2,IF(R15=[1]Datos!$B$124,1,0)))))+(IF(S15=[1]Datos!$B$127,4,IF(S15=[1]Datos!$B$128,3,IF(S15=[1]Datos!$B$129,2,IF(S15=[1]Datos!$B$130,1,0))))))/4),0)</f>
        <v>1</v>
      </c>
      <c r="U15" s="221" t="s">
        <v>532</v>
      </c>
      <c r="V15" s="221" t="s">
        <v>296</v>
      </c>
      <c r="W15" s="221" t="s">
        <v>302</v>
      </c>
      <c r="X15" s="221" t="s">
        <v>540</v>
      </c>
      <c r="Y15" s="222">
        <f>ROUND((((IF(U15=[1]Datos!$B$109,4,IF(U15=[1]Datos!$B$110,3,IF(U15=[1]Datos!$B$111,2,IF(U15=[1]Datos!$B$112,1,0)))))+(IF(V15=[1]Datos!$B$115,4,IF(V15=[1]Datos!$B$116,3,IF(V15=[1]Datos!$B$117,2,IF(V15=[1]Datos!$B$118,1,0)))))+(IF(W15=[1]Datos!$B$121,4,IF(W15=[1]Datos!$B$122,3,IF(W15=[1]Datos!$B$123,2,IF(W15=[1]Datos!$B$124,1,0)))))+(IF(X15=[1]Datos!$B$127,4,IF(X15=[1]Datos!$B$128,3,IF(X15=[1]Datos!$B$129,2,IF(X15=[1]Datos!$B$130,1,0))))))/4),0)</f>
        <v>2</v>
      </c>
      <c r="Z15" s="222">
        <f>IF(J15=[1]Datos!$B$102,5*(O15+T15+Y15),IF(J15=[1]Datos!$B$103,4*(O15+T15+Y15),IF(J15=[1]Datos!$B$104,3*(O15+T15+Y15),IF(J15=[1]Datos!$B$105,2*(O15+T15+Y15),IF(J15=[1]Datos!$B$106,1*(O15+T15+Y15),0)))))</f>
        <v>15</v>
      </c>
      <c r="AA15" s="223" t="str">
        <f t="shared" si="0"/>
        <v>RIESGO LEVE</v>
      </c>
      <c r="AB15" s="224" t="s">
        <v>742</v>
      </c>
      <c r="AC15" s="222"/>
      <c r="AD15" s="222"/>
      <c r="AE15" s="222"/>
      <c r="AF15" s="225"/>
    </row>
    <row r="16" spans="1:32" s="45" customFormat="1" ht="97.5" customHeight="1" thickBot="1">
      <c r="A16" s="209"/>
      <c r="B16" s="209"/>
      <c r="C16" s="357" t="s">
        <v>582</v>
      </c>
      <c r="D16" s="358"/>
      <c r="E16" s="221" t="s">
        <v>681</v>
      </c>
      <c r="F16" s="221" t="s">
        <v>676</v>
      </c>
      <c r="G16" s="221" t="s">
        <v>696</v>
      </c>
      <c r="H16" s="221" t="s">
        <v>691</v>
      </c>
      <c r="I16" s="221" t="s">
        <v>705</v>
      </c>
      <c r="J16" s="221" t="s">
        <v>279</v>
      </c>
      <c r="K16" s="221" t="s">
        <v>532</v>
      </c>
      <c r="L16" s="221" t="s">
        <v>296</v>
      </c>
      <c r="M16" s="221" t="s">
        <v>302</v>
      </c>
      <c r="N16" s="221" t="s">
        <v>530</v>
      </c>
      <c r="O16" s="222">
        <f>ROUND((((IF(K16=[1]Datos!$B$109,4,IF(K16=[1]Datos!$B$110,3,IF(K16=[1]Datos!$B$111,2,IF(K16=[1]Datos!$B$112,1,0)))))+(IF(L16=[1]Datos!$B$115,4,IF(L16=[1]Datos!$B$116,3,IF(L16=[1]Datos!$B$117,2,IF(L16=[1]Datos!$B$118,1,0)))))+(IF(M16=[1]Datos!$B$121,4,IF(M16=[1]Datos!$B$122,3,IF(M16=[1]Datos!$B$123,2,IF(M16=[1]Datos!$B$124,1,0)))))+(IF(N16=[1]Datos!$B$127,4,IF(N16=[1]Datos!$B$128,3,IF(N16=[1]Datos!$B$129,2,IF(N16=[1]Datos!$B$130,1,0))))))/4),0)</f>
        <v>2</v>
      </c>
      <c r="P16" s="221" t="s">
        <v>749</v>
      </c>
      <c r="Q16" s="221" t="s">
        <v>296</v>
      </c>
      <c r="R16" s="221" t="s">
        <v>302</v>
      </c>
      <c r="S16" s="221" t="s">
        <v>536</v>
      </c>
      <c r="T16" s="222">
        <f>ROUND((((IF(P16=[1]Datos!$B$109,4,IF(P16=[1]Datos!$B$110,3,IF(P16=[1]Datos!$B$111,2,IF(P16=[1]Datos!$B$112,1,0)))))+(IF(Q16=[1]Datos!$B$115,4,IF(Q16=[1]Datos!$B$116,3,IF(Q16=[1]Datos!$B$117,2,IF(Q16=[1]Datos!$B$118,1,0)))))+(IF(R16=[1]Datos!$B$121,4,IF(R16=[1]Datos!$B$122,3,IF(R16=[1]Datos!$B$123,2,IF(R16=[1]Datos!$B$124,1,0)))))+(IF(S16=[1]Datos!$B$127,4,IF(S16=[1]Datos!$B$128,3,IF(S16=[1]Datos!$B$129,2,IF(S16=[1]Datos!$B$130,1,0))))))/4),0)</f>
        <v>1</v>
      </c>
      <c r="U16" s="221" t="s">
        <v>750</v>
      </c>
      <c r="V16" s="221" t="s">
        <v>296</v>
      </c>
      <c r="W16" s="221" t="s">
        <v>302</v>
      </c>
      <c r="X16" s="221" t="s">
        <v>540</v>
      </c>
      <c r="Y16" s="222">
        <f>ROUND((((IF(U16=[1]Datos!$B$109,4,IF(U16=[1]Datos!$B$110,3,IF(U16=[1]Datos!$B$111,2,IF(U16=[1]Datos!$B$112,1,0)))))+(IF(V16=[1]Datos!$B$115,4,IF(V16=[1]Datos!$B$116,3,IF(V16=[1]Datos!$B$117,2,IF(V16=[1]Datos!$B$118,1,0)))))+(IF(W16=[1]Datos!$B$121,4,IF(W16=[1]Datos!$B$122,3,IF(W16=[1]Datos!$B$123,2,IF(W16=[1]Datos!$B$124,1,0)))))+(IF(X16=[1]Datos!$B$127,4,IF(X16=[1]Datos!$B$128,3,IF(X16=[1]Datos!$B$129,2,IF(X16=[1]Datos!$B$130,1,0))))))/4),0)</f>
        <v>2</v>
      </c>
      <c r="Z16" s="222">
        <f>IF(J16=[1]Datos!$B$102,5*(O16+T16+Y16),IF(J16=[1]Datos!$B$103,4*(O16+T16+Y16),IF(J16=[1]Datos!$B$104,3*(O16+T16+Y16),IF(J16=[1]Datos!$B$105,2*(O16+T16+Y16),IF(J16=[1]Datos!$B$106,1*(O16+T16+Y16),0)))))</f>
        <v>20</v>
      </c>
      <c r="AA16" s="223" t="str">
        <f t="shared" si="0"/>
        <v>RIESGO LEVE</v>
      </c>
      <c r="AB16" s="224" t="s">
        <v>742</v>
      </c>
      <c r="AC16" s="222"/>
      <c r="AD16" s="222"/>
      <c r="AE16" s="222"/>
      <c r="AF16" s="225"/>
    </row>
    <row r="17" spans="1:32" s="45" customFormat="1" ht="97.5" customHeight="1" thickBot="1">
      <c r="A17" s="209"/>
      <c r="B17" s="209"/>
      <c r="C17" s="357" t="s">
        <v>582</v>
      </c>
      <c r="D17" s="358"/>
      <c r="E17" s="221" t="s">
        <v>681</v>
      </c>
      <c r="F17" s="221" t="s">
        <v>676</v>
      </c>
      <c r="G17" s="221" t="s">
        <v>696</v>
      </c>
      <c r="H17" s="221" t="s">
        <v>284</v>
      </c>
      <c r="I17" s="221" t="s">
        <v>708</v>
      </c>
      <c r="J17" s="221" t="s">
        <v>281</v>
      </c>
      <c r="K17" s="221" t="s">
        <v>532</v>
      </c>
      <c r="L17" s="221" t="s">
        <v>296</v>
      </c>
      <c r="M17" s="221" t="s">
        <v>302</v>
      </c>
      <c r="N17" s="221" t="s">
        <v>530</v>
      </c>
      <c r="O17" s="222">
        <f>ROUND((((IF(K17=[1]Datos!$B$109,4,IF(K17=[1]Datos!$B$110,3,IF(K17=[1]Datos!$B$111,2,IF(K17=[1]Datos!$B$112,1,0)))))+(IF(L17=[1]Datos!$B$115,4,IF(L17=[1]Datos!$B$116,3,IF(L17=[1]Datos!$B$117,2,IF(L17=[1]Datos!$B$118,1,0)))))+(IF(M17=[1]Datos!$B$121,4,IF(M17=[1]Datos!$B$122,3,IF(M17=[1]Datos!$B$123,2,IF(M17=[1]Datos!$B$124,1,0)))))+(IF(N17=[1]Datos!$B$127,4,IF(N17=[1]Datos!$B$128,3,IF(N17=[1]Datos!$B$129,2,IF(N17=[1]Datos!$B$130,1,0))))))/4),0)</f>
        <v>2</v>
      </c>
      <c r="P17" s="221" t="s">
        <v>749</v>
      </c>
      <c r="Q17" s="221" t="s">
        <v>296</v>
      </c>
      <c r="R17" s="221" t="s">
        <v>302</v>
      </c>
      <c r="S17" s="221" t="s">
        <v>536</v>
      </c>
      <c r="T17" s="222">
        <f>ROUND((((IF(P17=[1]Datos!$B$109,4,IF(P17=[1]Datos!$B$110,3,IF(P17=[1]Datos!$B$111,2,IF(P17=[1]Datos!$B$112,1,0)))))+(IF(Q17=[1]Datos!$B$115,4,IF(Q17=[1]Datos!$B$116,3,IF(Q17=[1]Datos!$B$117,2,IF(Q17=[1]Datos!$B$118,1,0)))))+(IF(R17=[1]Datos!$B$121,4,IF(R17=[1]Datos!$B$122,3,IF(R17=[1]Datos!$B$123,2,IF(R17=[1]Datos!$B$124,1,0)))))+(IF(S17=[1]Datos!$B$127,4,IF(S17=[1]Datos!$B$128,3,IF(S17=[1]Datos!$B$129,2,IF(S17=[1]Datos!$B$130,1,0))))))/4),0)</f>
        <v>1</v>
      </c>
      <c r="U17" s="221" t="s">
        <v>532</v>
      </c>
      <c r="V17" s="221" t="s">
        <v>296</v>
      </c>
      <c r="W17" s="221" t="s">
        <v>300</v>
      </c>
      <c r="X17" s="221" t="s">
        <v>540</v>
      </c>
      <c r="Y17" s="222">
        <f>ROUND((((IF(U17=[1]Datos!$B$109,4,IF(U17=[1]Datos!$B$110,3,IF(U17=[1]Datos!$B$111,2,IF(U17=[1]Datos!$B$112,1,0)))))+(IF(V17=[1]Datos!$B$115,4,IF(V17=[1]Datos!$B$116,3,IF(V17=[1]Datos!$B$117,2,IF(V17=[1]Datos!$B$118,1,0)))))+(IF(W17=[1]Datos!$B$121,4,IF(W17=[1]Datos!$B$122,3,IF(W17=[1]Datos!$B$123,2,IF(W17=[1]Datos!$B$124,1,0)))))+(IF(X17=[1]Datos!$B$127,4,IF(X17=[1]Datos!$B$128,3,IF(X17=[1]Datos!$B$129,2,IF(X17=[1]Datos!$B$130,1,0))))))/4),0)</f>
        <v>2</v>
      </c>
      <c r="Z17" s="222">
        <f>IF(J17=[1]Datos!$B$102,5*(O17+T17+Y17),IF(J17=[1]Datos!$B$103,4*(O17+T17+Y17),IF(J17=[1]Datos!$B$104,3*(O17+T17+Y17),IF(J17=[1]Datos!$B$105,2*(O17+T17+Y17),IF(J17=[1]Datos!$B$106,1*(O17+T17+Y17),0)))))</f>
        <v>10</v>
      </c>
      <c r="AA17" s="223" t="str">
        <f t="shared" si="0"/>
        <v>RIESGO LEVE</v>
      </c>
      <c r="AB17" s="224" t="s">
        <v>742</v>
      </c>
      <c r="AC17" s="222"/>
      <c r="AD17" s="222"/>
      <c r="AE17" s="222"/>
      <c r="AF17" s="225"/>
    </row>
    <row r="18" spans="1:32" s="45" customFormat="1" ht="97.5" customHeight="1" thickBot="1">
      <c r="A18" s="209"/>
      <c r="B18" s="209"/>
      <c r="C18" s="357" t="s">
        <v>582</v>
      </c>
      <c r="D18" s="358"/>
      <c r="E18" s="221" t="s">
        <v>681</v>
      </c>
      <c r="F18" s="221" t="s">
        <v>676</v>
      </c>
      <c r="G18" s="221" t="s">
        <v>696</v>
      </c>
      <c r="H18" s="221" t="s">
        <v>688</v>
      </c>
      <c r="I18" s="221" t="s">
        <v>708</v>
      </c>
      <c r="J18" s="221" t="s">
        <v>281</v>
      </c>
      <c r="K18" s="221" t="s">
        <v>532</v>
      </c>
      <c r="L18" s="221" t="s">
        <v>296</v>
      </c>
      <c r="M18" s="221" t="s">
        <v>302</v>
      </c>
      <c r="N18" s="221" t="s">
        <v>530</v>
      </c>
      <c r="O18" s="222">
        <f>ROUND((((IF(K18=[1]Datos!$B$109,4,IF(K18=[1]Datos!$B$110,3,IF(K18=[1]Datos!$B$111,2,IF(K18=[1]Datos!$B$112,1,0)))))+(IF(L18=[1]Datos!$B$115,4,IF(L18=[1]Datos!$B$116,3,IF(L18=[1]Datos!$B$117,2,IF(L18=[1]Datos!$B$118,1,0)))))+(IF(M18=[1]Datos!$B$121,4,IF(M18=[1]Datos!$B$122,3,IF(M18=[1]Datos!$B$123,2,IF(M18=[1]Datos!$B$124,1,0)))))+(IF(N18=[1]Datos!$B$127,4,IF(N18=[1]Datos!$B$128,3,IF(N18=[1]Datos!$B$129,2,IF(N18=[1]Datos!$B$130,1,0))))))/4),0)</f>
        <v>2</v>
      </c>
      <c r="P18" s="221" t="s">
        <v>749</v>
      </c>
      <c r="Q18" s="221" t="s">
        <v>296</v>
      </c>
      <c r="R18" s="221" t="s">
        <v>302</v>
      </c>
      <c r="S18" s="221" t="s">
        <v>536</v>
      </c>
      <c r="T18" s="222">
        <f>ROUND((((IF(P18=[1]Datos!$B$109,4,IF(P18=[1]Datos!$B$110,3,IF(P18=[1]Datos!$B$111,2,IF(P18=[1]Datos!$B$112,1,0)))))+(IF(Q18=[1]Datos!$B$115,4,IF(Q18=[1]Datos!$B$116,3,IF(Q18=[1]Datos!$B$117,2,IF(Q18=[1]Datos!$B$118,1,0)))))+(IF(R18=[1]Datos!$B$121,4,IF(R18=[1]Datos!$B$122,3,IF(R18=[1]Datos!$B$123,2,IF(R18=[1]Datos!$B$124,1,0)))))+(IF(S18=[1]Datos!$B$127,4,IF(S18=[1]Datos!$B$128,3,IF(S18=[1]Datos!$B$129,2,IF(S18=[1]Datos!$B$130,1,0))))))/4),0)</f>
        <v>1</v>
      </c>
      <c r="U18" s="221" t="s">
        <v>532</v>
      </c>
      <c r="V18" s="221" t="s">
        <v>299</v>
      </c>
      <c r="W18" s="221" t="s">
        <v>302</v>
      </c>
      <c r="X18" s="221" t="s">
        <v>540</v>
      </c>
      <c r="Y18" s="222">
        <f>ROUND((((IF(U18=[1]Datos!$B$109,4,IF(U18=[1]Datos!$B$110,3,IF(U18=[1]Datos!$B$111,2,IF(U18=[1]Datos!$B$112,1,0)))))+(IF(V18=[1]Datos!$B$115,4,IF(V18=[1]Datos!$B$116,3,IF(V18=[1]Datos!$B$117,2,IF(V18=[1]Datos!$B$118,1,0)))))+(IF(W18=[1]Datos!$B$121,4,IF(W18=[1]Datos!$B$122,3,IF(W18=[1]Datos!$B$123,2,IF(W18=[1]Datos!$B$124,1,0)))))+(IF(X18=[1]Datos!$B$127,4,IF(X18=[1]Datos!$B$128,3,IF(X18=[1]Datos!$B$129,2,IF(X18=[1]Datos!$B$130,1,0))))))/4),0)</f>
        <v>1</v>
      </c>
      <c r="Z18" s="222">
        <f>IF(J18=[1]Datos!$B$102,5*(O18+T18+Y18),IF(J18=[1]Datos!$B$103,4*(O18+T18+Y18),IF(J18=[1]Datos!$B$104,3*(O18+T18+Y18),IF(J18=[1]Datos!$B$105,2*(O18+T18+Y18),IF(J18=[1]Datos!$B$106,1*(O18+T18+Y18),0)))))</f>
        <v>8</v>
      </c>
      <c r="AA18" s="223" t="str">
        <f t="shared" si="0"/>
        <v>RIESGO LEVE</v>
      </c>
      <c r="AB18" s="224" t="s">
        <v>742</v>
      </c>
      <c r="AC18" s="222"/>
      <c r="AD18" s="222"/>
      <c r="AE18" s="222"/>
      <c r="AF18" s="225"/>
    </row>
    <row r="19" spans="1:32" s="45" customFormat="1" ht="97.5" customHeight="1" thickBot="1">
      <c r="A19" s="209"/>
      <c r="B19" s="209"/>
      <c r="C19" s="357" t="s">
        <v>582</v>
      </c>
      <c r="D19" s="358"/>
      <c r="E19" s="221" t="s">
        <v>747</v>
      </c>
      <c r="F19" s="221" t="s">
        <v>676</v>
      </c>
      <c r="G19" s="221" t="s">
        <v>696</v>
      </c>
      <c r="H19" s="221" t="s">
        <v>691</v>
      </c>
      <c r="I19" s="221" t="s">
        <v>708</v>
      </c>
      <c r="J19" s="221" t="s">
        <v>282</v>
      </c>
      <c r="K19" s="221" t="s">
        <v>749</v>
      </c>
      <c r="L19" s="221" t="s">
        <v>299</v>
      </c>
      <c r="M19" s="221" t="s">
        <v>302</v>
      </c>
      <c r="N19" s="221" t="s">
        <v>530</v>
      </c>
      <c r="O19" s="222">
        <f>ROUND((((IF(K19=Datos!$B$109,4,IF(K19=Datos!$B$110,3,IF(K19=Datos!$B$111,2,IF(K19=Datos!$B$112,1,0)))))+(IF(L19=Datos!$B$115,4,IF(L19=Datos!$B$116,3,IF(L19=Datos!$B$117,2,IF(L19=Datos!$B$118,1,0)))))+(IF(M19=Datos!$B$121,4,IF(M19=Datos!$B$122,3,IF(M19=Datos!$B$123,2,IF(M19=Datos!$B$124,1,0)))))+(IF(N19=Datos!$B$127,4,IF(N19=Datos!$B$128,3,IF(N19=Datos!$B$129,2,IF(N19=Datos!$B$130,1,0))))))/4),0)</f>
        <v>1</v>
      </c>
      <c r="P19" s="221" t="s">
        <v>749</v>
      </c>
      <c r="Q19" s="221" t="s">
        <v>299</v>
      </c>
      <c r="R19" s="221" t="s">
        <v>302</v>
      </c>
      <c r="S19" s="221" t="s">
        <v>535</v>
      </c>
      <c r="T19" s="222">
        <f>ROUND((((IF(P19=Datos!$B$109,4,IF(P19=Datos!$B$110,3,IF(P19=Datos!$B$111,2,IF(P19=Datos!$B$112,1,0)))))+(IF(Q19=Datos!$B$115,4,IF(Q19=Datos!$B$116,3,IF(Q19=Datos!$B$117,2,IF(Q19=Datos!$B$118,1,0)))))+(IF(R19=Datos!$B$121,4,IF(R19=Datos!$B$122,3,IF(R19=Datos!$B$123,2,IF(R19=Datos!$B$124,1,0)))))+(IF(S19=Datos!$B$127,4,IF(S19=Datos!$B$128,3,IF(S19=Datos!$B$129,2,IF(S19=Datos!$B$130,1,0))))))/4),0)</f>
        <v>1</v>
      </c>
      <c r="U19" s="221" t="s">
        <v>749</v>
      </c>
      <c r="V19" s="221" t="s">
        <v>299</v>
      </c>
      <c r="W19" s="221" t="s">
        <v>302</v>
      </c>
      <c r="X19" s="221" t="s">
        <v>540</v>
      </c>
      <c r="Y19" s="222">
        <f>ROUND((((IF(U19=Datos!$B$109,4,IF(U19=Datos!$B$110,3,IF(U19=Datos!$B$111,2,IF(U19=Datos!$B$112,1,0)))))+(IF(V19=Datos!$B$115,4,IF(V19=Datos!$B$116,3,IF(V19=Datos!$B$117,2,IF(V19=Datos!$B$118,1,0)))))+(IF(W19=Datos!$B$121,4,IF(W19=Datos!$B$122,3,IF(W19=Datos!$B$123,2,IF(W19=Datos!$B$124,1,0)))))+(IF(X19=Datos!$B$127,4,IF(X19=Datos!$B$128,3,IF(X19=Datos!$B$129,2,IF(X19=Datos!$B$130,1,0))))))/4),0)</f>
        <v>1</v>
      </c>
      <c r="Z19" s="222">
        <f>IF(J19=Datos!$B$102,5*(O19+T19+Y19),IF(J19=Datos!$B$103,4*(O19+T19+Y19),IF(J19=Datos!$B$104,3*(O19+T19+Y19),IF(J19=Datos!$B$105,2*(O19+T19+Y19),IF(J19=Datos!$B$106,1*(O19+T19+Y19),0)))))</f>
        <v>3</v>
      </c>
      <c r="AA19" s="223" t="str">
        <f t="shared" si="0"/>
        <v>RIESGO LEVE</v>
      </c>
      <c r="AB19" s="224" t="s">
        <v>742</v>
      </c>
      <c r="AC19" s="222"/>
      <c r="AD19" s="222"/>
      <c r="AE19" s="222"/>
      <c r="AF19" s="225"/>
    </row>
    <row r="20" spans="1:32" s="45" customFormat="1" ht="97.5" customHeight="1" thickBot="1">
      <c r="A20" s="209"/>
      <c r="B20" s="209"/>
      <c r="C20" s="357" t="s">
        <v>582</v>
      </c>
      <c r="D20" s="358"/>
      <c r="E20" s="221" t="s">
        <v>681</v>
      </c>
      <c r="F20" s="221" t="s">
        <v>676</v>
      </c>
      <c r="G20" s="221" t="s">
        <v>696</v>
      </c>
      <c r="H20" s="221" t="s">
        <v>689</v>
      </c>
      <c r="I20" s="221" t="s">
        <v>710</v>
      </c>
      <c r="J20" s="221" t="s">
        <v>280</v>
      </c>
      <c r="K20" s="221" t="s">
        <v>532</v>
      </c>
      <c r="L20" s="221" t="s">
        <v>301</v>
      </c>
      <c r="M20" s="221" t="s">
        <v>302</v>
      </c>
      <c r="N20" s="221" t="s">
        <v>530</v>
      </c>
      <c r="O20" s="222">
        <f>ROUND((((IF(K20=[1]Datos!$B$109,4,IF(K20=[1]Datos!$B$110,3,IF(K20=[1]Datos!$B$111,2,IF(K20=[1]Datos!$B$112,1,0)))))+(IF(L20=[1]Datos!$B$115,4,IF(L20=[1]Datos!$B$116,3,IF(L20=[1]Datos!$B$117,2,IF(L20=[1]Datos!$B$118,1,0)))))+(IF(M20=[1]Datos!$B$121,4,IF(M20=[1]Datos!$B$122,3,IF(M20=[1]Datos!$B$123,2,IF(M20=[1]Datos!$B$124,1,0)))))+(IF(N20=[1]Datos!$B$127,4,IF(N20=[1]Datos!$B$128,3,IF(N20=[1]Datos!$B$129,2,IF(N20=[1]Datos!$B$130,1,0))))))/4),0)</f>
        <v>1</v>
      </c>
      <c r="P20" s="221" t="s">
        <v>749</v>
      </c>
      <c r="Q20" s="221" t="s">
        <v>301</v>
      </c>
      <c r="R20" s="221" t="s">
        <v>302</v>
      </c>
      <c r="S20" s="221" t="s">
        <v>537</v>
      </c>
      <c r="T20" s="222">
        <f>ROUND((((IF(P20=[1]Datos!$B$109,4,IF(P20=[1]Datos!$B$110,3,IF(P20=[1]Datos!$B$111,2,IF(P20=[1]Datos!$B$112,1,0)))))+(IF(Q20=[1]Datos!$B$115,4,IF(Q20=[1]Datos!$B$116,3,IF(Q20=[1]Datos!$B$117,2,IF(Q20=[1]Datos!$B$118,1,0)))))+(IF(R20=[1]Datos!$B$121,4,IF(R20=[1]Datos!$B$122,3,IF(R20=[1]Datos!$B$123,2,IF(R20=[1]Datos!$B$124,1,0)))))+(IF(S20=[1]Datos!$B$127,4,IF(S20=[1]Datos!$B$128,3,IF(S20=[1]Datos!$B$129,2,IF(S20=[1]Datos!$B$130,1,0))))))/4),0)</f>
        <v>1</v>
      </c>
      <c r="U20" s="221" t="s">
        <v>750</v>
      </c>
      <c r="V20" s="221" t="s">
        <v>301</v>
      </c>
      <c r="W20" s="221" t="s">
        <v>302</v>
      </c>
      <c r="X20" s="221" t="s">
        <v>540</v>
      </c>
      <c r="Y20" s="222">
        <f>ROUND((((IF(U20=[1]Datos!$B$109,4,IF(U20=[1]Datos!$B$110,3,IF(U20=[1]Datos!$B$111,2,IF(U20=[1]Datos!$B$112,1,0)))))+(IF(V20=[1]Datos!$B$115,4,IF(V20=[1]Datos!$B$116,3,IF(V20=[1]Datos!$B$117,2,IF(V20=[1]Datos!$B$118,1,0)))))+(IF(W20=[1]Datos!$B$121,4,IF(W20=[1]Datos!$B$122,3,IF(W20=[1]Datos!$B$123,2,IF(W20=[1]Datos!$B$124,1,0)))))+(IF(X20=[1]Datos!$B$127,4,IF(X20=[1]Datos!$B$128,3,IF(X20=[1]Datos!$B$129,2,IF(X20=[1]Datos!$B$130,1,0))))))/4),0)</f>
        <v>1</v>
      </c>
      <c r="Z20" s="222">
        <f>IF(J20=[1]Datos!$B$102,5*(O20+T20+Y20),IF(J20=[1]Datos!$B$103,4*(O20+T20+Y20),IF(J20=[1]Datos!$B$104,3*(O20+T20+Y20),IF(J20=[1]Datos!$B$105,2*(O20+T20+Y20),IF(J20=[1]Datos!$B$106,1*(O20+T20+Y20),0)))))</f>
        <v>9</v>
      </c>
      <c r="AA20" s="223" t="str">
        <f t="shared" ref="AA20:AA31" si="1">IF(Z20=0,"-",IF(Z20&gt;40,"RIESGO SIGNIFICATIVO",IF(Z20&lt;21,"RIESGO LEVE","RIESGO MODERADO")))</f>
        <v>RIESGO LEVE</v>
      </c>
      <c r="AB20" s="224" t="s">
        <v>742</v>
      </c>
      <c r="AC20" s="222"/>
      <c r="AD20" s="222"/>
      <c r="AE20" s="222"/>
      <c r="AF20" s="225"/>
    </row>
    <row r="21" spans="1:32" s="45" customFormat="1" ht="97.5" customHeight="1" thickBot="1">
      <c r="A21" s="209"/>
      <c r="B21" s="209"/>
      <c r="C21" s="357" t="s">
        <v>582</v>
      </c>
      <c r="D21" s="358"/>
      <c r="E21" s="221" t="s">
        <v>681</v>
      </c>
      <c r="F21" s="221" t="s">
        <v>676</v>
      </c>
      <c r="G21" s="221" t="s">
        <v>696</v>
      </c>
      <c r="H21" s="221" t="s">
        <v>284</v>
      </c>
      <c r="I21" s="221" t="s">
        <v>714</v>
      </c>
      <c r="J21" s="221" t="s">
        <v>282</v>
      </c>
      <c r="K21" s="221" t="s">
        <v>749</v>
      </c>
      <c r="L21" s="221" t="s">
        <v>292</v>
      </c>
      <c r="M21" s="221" t="s">
        <v>300</v>
      </c>
      <c r="N21" s="221" t="s">
        <v>529</v>
      </c>
      <c r="O21" s="222">
        <f>ROUND((((IF(K21=Datos!$B$109,4,IF(K21=Datos!$B$110,3,IF(K21=Datos!$B$111,2,IF(K21=Datos!$B$112,1,0)))))+(IF(L21=Datos!$B$115,4,IF(L21=Datos!$B$116,3,IF(L21=Datos!$B$117,2,IF(L21=Datos!$B$118,1,0)))))+(IF(M21=Datos!$B$121,4,IF(M21=Datos!$B$122,3,IF(M21=Datos!$B$123,2,IF(M21=Datos!$B$124,1,0)))))+(IF(N21=Datos!$B$127,4,IF(N21=Datos!$B$128,3,IF(N21=Datos!$B$129,2,IF(N21=Datos!$B$130,1,0))))))/4),0)</f>
        <v>2</v>
      </c>
      <c r="P21" s="221" t="s">
        <v>749</v>
      </c>
      <c r="Q21" s="221" t="s">
        <v>292</v>
      </c>
      <c r="R21" s="221" t="s">
        <v>300</v>
      </c>
      <c r="S21" s="221" t="s">
        <v>535</v>
      </c>
      <c r="T21" s="222">
        <f>ROUND((((IF(P21=Datos!$B$109,4,IF(P21=Datos!$B$110,3,IF(P21=Datos!$B$111,2,IF(P21=Datos!$B$112,1,0)))))+(IF(Q21=Datos!$B$115,4,IF(Q21=Datos!$B$116,3,IF(Q21=Datos!$B$117,2,IF(Q21=Datos!$B$118,1,0)))))+(IF(R21=Datos!$B$121,4,IF(R21=Datos!$B$122,3,IF(R21=Datos!$B$123,2,IF(R21=Datos!$B$124,1,0)))))+(IF(S21=Datos!$B$127,4,IF(S21=Datos!$B$128,3,IF(S21=Datos!$B$129,2,IF(S21=Datos!$B$130,1,0))))))/4),0)</f>
        <v>2</v>
      </c>
      <c r="U21" s="221" t="s">
        <v>749</v>
      </c>
      <c r="V21" s="221" t="s">
        <v>292</v>
      </c>
      <c r="W21" s="221" t="s">
        <v>300</v>
      </c>
      <c r="X21" s="221" t="s">
        <v>529</v>
      </c>
      <c r="Y21" s="222">
        <f>ROUND((((IF(U21=Datos!$B$109,4,IF(U21=Datos!$B$110,3,IF(U21=Datos!$B$111,2,IF(U21=Datos!$B$112,1,0)))))+(IF(V21=Datos!$B$115,4,IF(V21=Datos!$B$116,3,IF(V21=Datos!$B$117,2,IF(V21=Datos!$B$118,1,0)))))+(IF(W21=Datos!$B$121,4,IF(W21=Datos!$B$122,3,IF(W21=Datos!$B$123,2,IF(W21=Datos!$B$124,1,0)))))+(IF(X21=Datos!$B$127,4,IF(X21=Datos!$B$128,3,IF(X21=Datos!$B$129,2,IF(X21=Datos!$B$130,1,0))))))/4),0)</f>
        <v>2</v>
      </c>
      <c r="Z21" s="222">
        <f>IF(J21=Datos!$B$102,5*(O21+T21+Y21),IF(J21=Datos!$B$103,4*(O21+T21+Y21),IF(J21=Datos!$B$104,3*(O21+T21+Y21),IF(J21=Datos!$B$105,2*(O21+T21+Y21),IF(J21=Datos!$B$106,1*(O21+T21+Y21),0)))))</f>
        <v>6</v>
      </c>
      <c r="AA21" s="223" t="str">
        <f t="shared" si="1"/>
        <v>RIESGO LEVE</v>
      </c>
      <c r="AB21" s="224" t="s">
        <v>742</v>
      </c>
      <c r="AC21" s="222"/>
      <c r="AD21" s="222"/>
      <c r="AE21" s="222"/>
      <c r="AF21" s="225"/>
    </row>
    <row r="22" spans="1:32" s="45" customFormat="1" ht="97.5" customHeight="1" thickBot="1">
      <c r="A22" s="209"/>
      <c r="B22" s="209"/>
      <c r="C22" s="357" t="s">
        <v>582</v>
      </c>
      <c r="D22" s="358"/>
      <c r="E22" s="221" t="s">
        <v>681</v>
      </c>
      <c r="F22" s="221" t="s">
        <v>676</v>
      </c>
      <c r="G22" s="221" t="s">
        <v>696</v>
      </c>
      <c r="H22" s="221" t="s">
        <v>688</v>
      </c>
      <c r="I22" s="221" t="s">
        <v>714</v>
      </c>
      <c r="J22" s="221" t="s">
        <v>282</v>
      </c>
      <c r="K22" s="221" t="s">
        <v>749</v>
      </c>
      <c r="L22" s="221" t="s">
        <v>292</v>
      </c>
      <c r="M22" s="221" t="s">
        <v>300</v>
      </c>
      <c r="N22" s="221" t="s">
        <v>529</v>
      </c>
      <c r="O22" s="222">
        <f>ROUND((((IF(K22=Datos!$B$109,4,IF(K22=Datos!$B$110,3,IF(K22=Datos!$B$111,2,IF(K22=Datos!$B$112,1,0)))))+(IF(L22=Datos!$B$115,4,IF(L22=Datos!$B$116,3,IF(L22=Datos!$B$117,2,IF(L22=Datos!$B$118,1,0)))))+(IF(M22=Datos!$B$121,4,IF(M22=Datos!$B$122,3,IF(M22=Datos!$B$123,2,IF(M22=Datos!$B$124,1,0)))))+(IF(N22=Datos!$B$127,4,IF(N22=Datos!$B$128,3,IF(N22=Datos!$B$129,2,IF(N22=Datos!$B$130,1,0))))))/4),0)</f>
        <v>2</v>
      </c>
      <c r="P22" s="221" t="s">
        <v>749</v>
      </c>
      <c r="Q22" s="221" t="s">
        <v>292</v>
      </c>
      <c r="R22" s="221" t="s">
        <v>300</v>
      </c>
      <c r="S22" s="221" t="s">
        <v>535</v>
      </c>
      <c r="T22" s="222">
        <f>ROUND((((IF(P22=Datos!$B$109,4,IF(P22=Datos!$B$110,3,IF(P22=Datos!$B$111,2,IF(P22=Datos!$B$112,1,0)))))+(IF(Q22=Datos!$B$115,4,IF(Q22=Datos!$B$116,3,IF(Q22=Datos!$B$117,2,IF(Q22=Datos!$B$118,1,0)))))+(IF(R22=Datos!$B$121,4,IF(R22=Datos!$B$122,3,IF(R22=Datos!$B$123,2,IF(R22=Datos!$B$124,1,0)))))+(IF(S22=Datos!$B$127,4,IF(S22=Datos!$B$128,3,IF(S22=Datos!$B$129,2,IF(S22=Datos!$B$130,1,0))))))/4),0)</f>
        <v>2</v>
      </c>
      <c r="U22" s="221" t="s">
        <v>749</v>
      </c>
      <c r="V22" s="221" t="s">
        <v>292</v>
      </c>
      <c r="W22" s="221" t="s">
        <v>300</v>
      </c>
      <c r="X22" s="221" t="s">
        <v>529</v>
      </c>
      <c r="Y22" s="222">
        <f>ROUND((((IF(U22=Datos!$B$109,4,IF(U22=Datos!$B$110,3,IF(U22=Datos!$B$111,2,IF(U22=Datos!$B$112,1,0)))))+(IF(V22=Datos!$B$115,4,IF(V22=Datos!$B$116,3,IF(V22=Datos!$B$117,2,IF(V22=Datos!$B$118,1,0)))))+(IF(W22=Datos!$B$121,4,IF(W22=Datos!$B$122,3,IF(W22=Datos!$B$123,2,IF(W22=Datos!$B$124,1,0)))))+(IF(X22=Datos!$B$127,4,IF(X22=Datos!$B$128,3,IF(X22=Datos!$B$129,2,IF(X22=Datos!$B$130,1,0))))))/4),0)</f>
        <v>2</v>
      </c>
      <c r="Z22" s="222">
        <f>IF(J22=Datos!$B$102,5*(O22+T22+Y22),IF(J22=Datos!$B$103,4*(O22+T22+Y22),IF(J22=Datos!$B$104,3*(O22+T22+Y22),IF(J22=Datos!$B$105,2*(O22+T22+Y22),IF(J22=Datos!$B$106,1*(O22+T22+Y22),0)))))</f>
        <v>6</v>
      </c>
      <c r="AA22" s="223" t="str">
        <f t="shared" si="1"/>
        <v>RIESGO LEVE</v>
      </c>
      <c r="AB22" s="224" t="s">
        <v>742</v>
      </c>
      <c r="AC22" s="222"/>
      <c r="AD22" s="222"/>
      <c r="AE22" s="222"/>
      <c r="AF22" s="225"/>
    </row>
    <row r="23" spans="1:32" s="45" customFormat="1" ht="97.5" customHeight="1" thickBot="1">
      <c r="A23" s="209"/>
      <c r="B23" s="209"/>
      <c r="C23" s="357" t="s">
        <v>582</v>
      </c>
      <c r="D23" s="358"/>
      <c r="E23" s="221" t="s">
        <v>681</v>
      </c>
      <c r="F23" s="221" t="s">
        <v>676</v>
      </c>
      <c r="G23" s="221" t="s">
        <v>696</v>
      </c>
      <c r="H23" s="221" t="s">
        <v>689</v>
      </c>
      <c r="I23" s="221" t="s">
        <v>714</v>
      </c>
      <c r="J23" s="221" t="s">
        <v>282</v>
      </c>
      <c r="K23" s="221" t="s">
        <v>749</v>
      </c>
      <c r="L23" s="221" t="s">
        <v>299</v>
      </c>
      <c r="M23" s="221" t="s">
        <v>302</v>
      </c>
      <c r="N23" s="221" t="s">
        <v>530</v>
      </c>
      <c r="O23" s="222">
        <f>ROUND((((IF(K23=Datos!$B$109,4,IF(K23=Datos!$B$110,3,IF(K23=Datos!$B$111,2,IF(K23=Datos!$B$112,1,0)))))+(IF(L23=Datos!$B$115,4,IF(L23=Datos!$B$116,3,IF(L23=Datos!$B$117,2,IF(L23=Datos!$B$118,1,0)))))+(IF(M23=Datos!$B$121,4,IF(M23=Datos!$B$122,3,IF(M23=Datos!$B$123,2,IF(M23=Datos!$B$124,1,0)))))+(IF(N23=Datos!$B$127,4,IF(N23=Datos!$B$128,3,IF(N23=Datos!$B$129,2,IF(N23=Datos!$B$130,1,0))))))/4),0)</f>
        <v>1</v>
      </c>
      <c r="P23" s="221" t="s">
        <v>749</v>
      </c>
      <c r="Q23" s="221" t="s">
        <v>299</v>
      </c>
      <c r="R23" s="221" t="s">
        <v>302</v>
      </c>
      <c r="S23" s="221" t="s">
        <v>535</v>
      </c>
      <c r="T23" s="222">
        <f>ROUND((((IF(P23=Datos!$B$109,4,IF(P23=Datos!$B$110,3,IF(P23=Datos!$B$111,2,IF(P23=Datos!$B$112,1,0)))))+(IF(Q23=Datos!$B$115,4,IF(Q23=Datos!$B$116,3,IF(Q23=Datos!$B$117,2,IF(Q23=Datos!$B$118,1,0)))))+(IF(R23=Datos!$B$121,4,IF(R23=Datos!$B$122,3,IF(R23=Datos!$B$123,2,IF(R23=Datos!$B$124,1,0)))))+(IF(S23=Datos!$B$127,4,IF(S23=Datos!$B$128,3,IF(S23=Datos!$B$129,2,IF(S23=Datos!$B$130,1,0))))))/4),0)</f>
        <v>1</v>
      </c>
      <c r="U23" s="221" t="s">
        <v>749</v>
      </c>
      <c r="V23" s="221" t="s">
        <v>299</v>
      </c>
      <c r="W23" s="221" t="s">
        <v>302</v>
      </c>
      <c r="X23" s="221" t="s">
        <v>529</v>
      </c>
      <c r="Y23" s="222">
        <f>ROUND((((IF(U23=Datos!$B$109,4,IF(U23=Datos!$B$110,3,IF(U23=Datos!$B$111,2,IF(U23=Datos!$B$112,1,0)))))+(IF(V23=Datos!$B$115,4,IF(V23=Datos!$B$116,3,IF(V23=Datos!$B$117,2,IF(V23=Datos!$B$118,1,0)))))+(IF(W23=Datos!$B$121,4,IF(W23=Datos!$B$122,3,IF(W23=Datos!$B$123,2,IF(W23=Datos!$B$124,1,0)))))+(IF(X23=Datos!$B$127,4,IF(X23=Datos!$B$128,3,IF(X23=Datos!$B$129,2,IF(X23=Datos!$B$130,1,0))))))/4),0)</f>
        <v>2</v>
      </c>
      <c r="Z23" s="222">
        <f>IF(J23=Datos!$B$102,5*(O23+T23+Y23),IF(J23=Datos!$B$103,4*(O23+T23+Y23),IF(J23=Datos!$B$104,3*(O23+T23+Y23),IF(J23=Datos!$B$105,2*(O23+T23+Y23),IF(J23=Datos!$B$106,1*(O23+T23+Y23),0)))))</f>
        <v>4</v>
      </c>
      <c r="AA23" s="223" t="str">
        <f t="shared" si="1"/>
        <v>RIESGO LEVE</v>
      </c>
      <c r="AB23" s="224" t="s">
        <v>742</v>
      </c>
      <c r="AC23" s="222"/>
      <c r="AD23" s="222"/>
      <c r="AE23" s="222"/>
      <c r="AF23" s="225"/>
    </row>
    <row r="24" spans="1:32" s="45" customFormat="1" ht="97.5" customHeight="1" thickBot="1">
      <c r="A24" s="209"/>
      <c r="B24" s="209"/>
      <c r="C24" s="357" t="s">
        <v>582</v>
      </c>
      <c r="D24" s="358"/>
      <c r="E24" s="221" t="s">
        <v>681</v>
      </c>
      <c r="F24" s="221" t="s">
        <v>676</v>
      </c>
      <c r="G24" s="221" t="s">
        <v>696</v>
      </c>
      <c r="H24" s="221" t="s">
        <v>284</v>
      </c>
      <c r="I24" s="221" t="s">
        <v>715</v>
      </c>
      <c r="J24" s="221" t="s">
        <v>282</v>
      </c>
      <c r="K24" s="221" t="s">
        <v>749</v>
      </c>
      <c r="L24" s="221" t="s">
        <v>292</v>
      </c>
      <c r="M24" s="221" t="s">
        <v>300</v>
      </c>
      <c r="N24" s="221" t="s">
        <v>529</v>
      </c>
      <c r="O24" s="222">
        <f>ROUND((((IF(K24=Datos!$B$109,4,IF(K24=Datos!$B$110,3,IF(K24=Datos!$B$111,2,IF(K24=Datos!$B$112,1,0)))))+(IF(L24=Datos!$B$115,4,IF(L24=Datos!$B$116,3,IF(L24=Datos!$B$117,2,IF(L24=Datos!$B$118,1,0)))))+(IF(M24=Datos!$B$121,4,IF(M24=Datos!$B$122,3,IF(M24=Datos!$B$123,2,IF(M24=Datos!$B$124,1,0)))))+(IF(N24=Datos!$B$127,4,IF(N24=Datos!$B$128,3,IF(N24=Datos!$B$129,2,IF(N24=Datos!$B$130,1,0))))))/4),0)</f>
        <v>2</v>
      </c>
      <c r="P24" s="221" t="s">
        <v>749</v>
      </c>
      <c r="Q24" s="221" t="s">
        <v>292</v>
      </c>
      <c r="R24" s="221" t="s">
        <v>300</v>
      </c>
      <c r="S24" s="221" t="s">
        <v>535</v>
      </c>
      <c r="T24" s="222">
        <f>ROUND((((IF(P24=Datos!$B$109,4,IF(P24=Datos!$B$110,3,IF(P24=Datos!$B$111,2,IF(P24=Datos!$B$112,1,0)))))+(IF(Q24=Datos!$B$115,4,IF(Q24=Datos!$B$116,3,IF(Q24=Datos!$B$117,2,IF(Q24=Datos!$B$118,1,0)))))+(IF(R24=Datos!$B$121,4,IF(R24=Datos!$B$122,3,IF(R24=Datos!$B$123,2,IF(R24=Datos!$B$124,1,0)))))+(IF(S24=Datos!$B$127,4,IF(S24=Datos!$B$128,3,IF(S24=Datos!$B$129,2,IF(S24=Datos!$B$130,1,0))))))/4),0)</f>
        <v>2</v>
      </c>
      <c r="U24" s="221" t="s">
        <v>749</v>
      </c>
      <c r="V24" s="221" t="s">
        <v>292</v>
      </c>
      <c r="W24" s="221" t="s">
        <v>300</v>
      </c>
      <c r="X24" s="221" t="s">
        <v>529</v>
      </c>
      <c r="Y24" s="222">
        <f>ROUND((((IF(U24=Datos!$B$109,4,IF(U24=Datos!$B$110,3,IF(U24=Datos!$B$111,2,IF(U24=Datos!$B$112,1,0)))))+(IF(V24=Datos!$B$115,4,IF(V24=Datos!$B$116,3,IF(V24=Datos!$B$117,2,IF(V24=Datos!$B$118,1,0)))))+(IF(W24=Datos!$B$121,4,IF(W24=Datos!$B$122,3,IF(W24=Datos!$B$123,2,IF(W24=Datos!$B$124,1,0)))))+(IF(X24=Datos!$B$127,4,IF(X24=Datos!$B$128,3,IF(X24=Datos!$B$129,2,IF(X24=Datos!$B$130,1,0))))))/4),0)</f>
        <v>2</v>
      </c>
      <c r="Z24" s="222">
        <f>IF(J24=Datos!$B$102,5*(O24+T24+Y24),IF(J24=Datos!$B$103,4*(O24+T24+Y24),IF(J24=Datos!$B$104,3*(O24+T24+Y24),IF(J24=Datos!$B$105,2*(O24+T24+Y24),IF(J24=Datos!$B$106,1*(O24+T24+Y24),0)))))</f>
        <v>6</v>
      </c>
      <c r="AA24" s="223" t="str">
        <f t="shared" si="1"/>
        <v>RIESGO LEVE</v>
      </c>
      <c r="AB24" s="224" t="s">
        <v>742</v>
      </c>
      <c r="AC24" s="222"/>
      <c r="AD24" s="222"/>
      <c r="AE24" s="222"/>
      <c r="AF24" s="225"/>
    </row>
    <row r="25" spans="1:32" s="45" customFormat="1" ht="97.5" customHeight="1" thickBot="1">
      <c r="A25" s="209"/>
      <c r="B25" s="209"/>
      <c r="C25" s="357" t="s">
        <v>582</v>
      </c>
      <c r="D25" s="358"/>
      <c r="E25" s="221" t="s">
        <v>681</v>
      </c>
      <c r="F25" s="221" t="s">
        <v>676</v>
      </c>
      <c r="G25" s="221" t="s">
        <v>696</v>
      </c>
      <c r="H25" s="221" t="s">
        <v>688</v>
      </c>
      <c r="I25" s="221" t="s">
        <v>715</v>
      </c>
      <c r="J25" s="221" t="s">
        <v>282</v>
      </c>
      <c r="K25" s="221" t="s">
        <v>749</v>
      </c>
      <c r="L25" s="221" t="s">
        <v>292</v>
      </c>
      <c r="M25" s="221" t="s">
        <v>300</v>
      </c>
      <c r="N25" s="221" t="s">
        <v>529</v>
      </c>
      <c r="O25" s="222">
        <f>ROUND((((IF(K25=Datos!$B$109,4,IF(K25=Datos!$B$110,3,IF(K25=Datos!$B$111,2,IF(K25=Datos!$B$112,1,0)))))+(IF(L25=Datos!$B$115,4,IF(L25=Datos!$B$116,3,IF(L25=Datos!$B$117,2,IF(L25=Datos!$B$118,1,0)))))+(IF(M25=Datos!$B$121,4,IF(M25=Datos!$B$122,3,IF(M25=Datos!$B$123,2,IF(M25=Datos!$B$124,1,0)))))+(IF(N25=Datos!$B$127,4,IF(N25=Datos!$B$128,3,IF(N25=Datos!$B$129,2,IF(N25=Datos!$B$130,1,0))))))/4),0)</f>
        <v>2</v>
      </c>
      <c r="P25" s="221" t="s">
        <v>749</v>
      </c>
      <c r="Q25" s="221" t="s">
        <v>292</v>
      </c>
      <c r="R25" s="221" t="s">
        <v>300</v>
      </c>
      <c r="S25" s="221" t="s">
        <v>535</v>
      </c>
      <c r="T25" s="222">
        <f>ROUND((((IF(P25=Datos!$B$109,4,IF(P25=Datos!$B$110,3,IF(P25=Datos!$B$111,2,IF(P25=Datos!$B$112,1,0)))))+(IF(Q25=Datos!$B$115,4,IF(Q25=Datos!$B$116,3,IF(Q25=Datos!$B$117,2,IF(Q25=Datos!$B$118,1,0)))))+(IF(R25=Datos!$B$121,4,IF(R25=Datos!$B$122,3,IF(R25=Datos!$B$123,2,IF(R25=Datos!$B$124,1,0)))))+(IF(S25=Datos!$B$127,4,IF(S25=Datos!$B$128,3,IF(S25=Datos!$B$129,2,IF(S25=Datos!$B$130,1,0))))))/4),0)</f>
        <v>2</v>
      </c>
      <c r="U25" s="221" t="s">
        <v>749</v>
      </c>
      <c r="V25" s="221" t="s">
        <v>292</v>
      </c>
      <c r="W25" s="221" t="s">
        <v>300</v>
      </c>
      <c r="X25" s="221" t="s">
        <v>529</v>
      </c>
      <c r="Y25" s="222">
        <f>ROUND((((IF(U25=Datos!$B$109,4,IF(U25=Datos!$B$110,3,IF(U25=Datos!$B$111,2,IF(U25=Datos!$B$112,1,0)))))+(IF(V25=Datos!$B$115,4,IF(V25=Datos!$B$116,3,IF(V25=Datos!$B$117,2,IF(V25=Datos!$B$118,1,0)))))+(IF(W25=Datos!$B$121,4,IF(W25=Datos!$B$122,3,IF(W25=Datos!$B$123,2,IF(W25=Datos!$B$124,1,0)))))+(IF(X25=Datos!$B$127,4,IF(X25=Datos!$B$128,3,IF(X25=Datos!$B$129,2,IF(X25=Datos!$B$130,1,0))))))/4),0)</f>
        <v>2</v>
      </c>
      <c r="Z25" s="222">
        <f>IF(J25=Datos!$B$102,5*(O25+T25+Y25),IF(J25=Datos!$B$103,4*(O25+T25+Y25),IF(J25=Datos!$B$104,3*(O25+T25+Y25),IF(J25=Datos!$B$105,2*(O25+T25+Y25),IF(J25=Datos!$B$106,1*(O25+T25+Y25),0)))))</f>
        <v>6</v>
      </c>
      <c r="AA25" s="223" t="str">
        <f t="shared" si="1"/>
        <v>RIESGO LEVE</v>
      </c>
      <c r="AB25" s="224" t="s">
        <v>742</v>
      </c>
      <c r="AC25" s="222"/>
      <c r="AD25" s="222"/>
      <c r="AE25" s="222"/>
      <c r="AF25" s="225"/>
    </row>
    <row r="26" spans="1:32" s="45" customFormat="1" ht="97.5" customHeight="1" thickBot="1">
      <c r="A26" s="209"/>
      <c r="B26" s="209"/>
      <c r="C26" s="357" t="s">
        <v>582</v>
      </c>
      <c r="D26" s="358"/>
      <c r="E26" s="221" t="s">
        <v>681</v>
      </c>
      <c r="F26" s="221" t="s">
        <v>676</v>
      </c>
      <c r="G26" s="221" t="s">
        <v>696</v>
      </c>
      <c r="H26" s="221" t="s">
        <v>691</v>
      </c>
      <c r="I26" s="221" t="s">
        <v>715</v>
      </c>
      <c r="J26" s="221" t="s">
        <v>282</v>
      </c>
      <c r="K26" s="221" t="s">
        <v>749</v>
      </c>
      <c r="L26" s="221" t="s">
        <v>299</v>
      </c>
      <c r="M26" s="221" t="s">
        <v>302</v>
      </c>
      <c r="N26" s="221" t="s">
        <v>530</v>
      </c>
      <c r="O26" s="222">
        <f>ROUND((((IF(K26=Datos!$B$109,4,IF(K26=Datos!$B$110,3,IF(K26=Datos!$B$111,2,IF(K26=Datos!$B$112,1,0)))))+(IF(L26=Datos!$B$115,4,IF(L26=Datos!$B$116,3,IF(L26=Datos!$B$117,2,IF(L26=Datos!$B$118,1,0)))))+(IF(M26=Datos!$B$121,4,IF(M26=Datos!$B$122,3,IF(M26=Datos!$B$123,2,IF(M26=Datos!$B$124,1,0)))))+(IF(N26=Datos!$B$127,4,IF(N26=Datos!$B$128,3,IF(N26=Datos!$B$129,2,IF(N26=Datos!$B$130,1,0))))))/4),0)</f>
        <v>1</v>
      </c>
      <c r="P26" s="221" t="s">
        <v>749</v>
      </c>
      <c r="Q26" s="221" t="s">
        <v>299</v>
      </c>
      <c r="R26" s="221" t="s">
        <v>302</v>
      </c>
      <c r="S26" s="221" t="s">
        <v>535</v>
      </c>
      <c r="T26" s="222">
        <f>ROUND((((IF(P26=Datos!$B$109,4,IF(P26=Datos!$B$110,3,IF(P26=Datos!$B$111,2,IF(P26=Datos!$B$112,1,0)))))+(IF(Q26=Datos!$B$115,4,IF(Q26=Datos!$B$116,3,IF(Q26=Datos!$B$117,2,IF(Q26=Datos!$B$118,1,0)))))+(IF(R26=Datos!$B$121,4,IF(R26=Datos!$B$122,3,IF(R26=Datos!$B$123,2,IF(R26=Datos!$B$124,1,0)))))+(IF(S26=Datos!$B$127,4,IF(S26=Datos!$B$128,3,IF(S26=Datos!$B$129,2,IF(S26=Datos!$B$130,1,0))))))/4),0)</f>
        <v>1</v>
      </c>
      <c r="U26" s="221" t="s">
        <v>749</v>
      </c>
      <c r="V26" s="221" t="s">
        <v>299</v>
      </c>
      <c r="W26" s="221" t="s">
        <v>302</v>
      </c>
      <c r="X26" s="221" t="s">
        <v>529</v>
      </c>
      <c r="Y26" s="222">
        <f>ROUND((((IF(U26=Datos!$B$109,4,IF(U26=Datos!$B$110,3,IF(U26=Datos!$B$111,2,IF(U26=Datos!$B$112,1,0)))))+(IF(V26=Datos!$B$115,4,IF(V26=Datos!$B$116,3,IF(V26=Datos!$B$117,2,IF(V26=Datos!$B$118,1,0)))))+(IF(W26=Datos!$B$121,4,IF(W26=Datos!$B$122,3,IF(W26=Datos!$B$123,2,IF(W26=Datos!$B$124,1,0)))))+(IF(X26=Datos!$B$127,4,IF(X26=Datos!$B$128,3,IF(X26=Datos!$B$129,2,IF(X26=Datos!$B$130,1,0))))))/4),0)</f>
        <v>2</v>
      </c>
      <c r="Z26" s="222">
        <f>IF(J26=Datos!$B$102,5*(O26+T26+Y26),IF(J26=Datos!$B$103,4*(O26+T26+Y26),IF(J26=Datos!$B$104,3*(O26+T26+Y26),IF(J26=Datos!$B$105,2*(O26+T26+Y26),IF(J26=Datos!$B$106,1*(O26+T26+Y26),0)))))</f>
        <v>4</v>
      </c>
      <c r="AA26" s="223" t="str">
        <f t="shared" si="1"/>
        <v>RIESGO LEVE</v>
      </c>
      <c r="AB26" s="224" t="s">
        <v>742</v>
      </c>
      <c r="AC26" s="222"/>
      <c r="AD26" s="222"/>
      <c r="AE26" s="222"/>
      <c r="AF26" s="225"/>
    </row>
    <row r="27" spans="1:32" s="45" customFormat="1" ht="97.5" customHeight="1" thickBot="1">
      <c r="A27" s="209"/>
      <c r="B27" s="209"/>
      <c r="C27" s="357" t="s">
        <v>582</v>
      </c>
      <c r="D27" s="358"/>
      <c r="E27" s="221" t="s">
        <v>681</v>
      </c>
      <c r="F27" s="221" t="s">
        <v>676</v>
      </c>
      <c r="G27" s="221" t="s">
        <v>696</v>
      </c>
      <c r="H27" s="221" t="s">
        <v>284</v>
      </c>
      <c r="I27" s="221" t="s">
        <v>718</v>
      </c>
      <c r="J27" s="221" t="s">
        <v>281</v>
      </c>
      <c r="K27" s="221" t="s">
        <v>750</v>
      </c>
      <c r="L27" s="221" t="s">
        <v>296</v>
      </c>
      <c r="M27" s="221" t="s">
        <v>302</v>
      </c>
      <c r="N27" s="221" t="s">
        <v>530</v>
      </c>
      <c r="O27" s="222">
        <f>ROUND((((IF(K27=[1]Datos!$B$109,4,IF(K27=[1]Datos!$B$110,3,IF(K27=[1]Datos!$B$111,2,IF(K27=[1]Datos!$B$112,1,0)))))+(IF(L27=[1]Datos!$B$115,4,IF(L27=[1]Datos!$B$116,3,IF(L27=[1]Datos!$B$117,2,IF(L27=[1]Datos!$B$118,1,0)))))+(IF(M27=[1]Datos!$B$121,4,IF(M27=[1]Datos!$B$122,3,IF(M27=[1]Datos!$B$123,2,IF(M27=[1]Datos!$B$124,1,0)))))+(IF(N27=[1]Datos!$B$127,4,IF(N27=[1]Datos!$B$128,3,IF(N27=[1]Datos!$B$129,2,IF(N27=[1]Datos!$B$130,1,0))))))/4),0)</f>
        <v>2</v>
      </c>
      <c r="P27" s="221" t="s">
        <v>749</v>
      </c>
      <c r="Q27" s="221" t="s">
        <v>296</v>
      </c>
      <c r="R27" s="221" t="s">
        <v>302</v>
      </c>
      <c r="S27" s="221" t="s">
        <v>536</v>
      </c>
      <c r="T27" s="222">
        <f>ROUND((((IF(P27=[1]Datos!$B$109,4,IF(P27=[1]Datos!$B$110,3,IF(P27=[1]Datos!$B$111,2,IF(P27=[1]Datos!$B$112,1,0)))))+(IF(Q27=[1]Datos!$B$115,4,IF(Q27=[1]Datos!$B$116,3,IF(Q27=[1]Datos!$B$117,2,IF(Q27=[1]Datos!$B$118,1,0)))))+(IF(R27=[1]Datos!$B$121,4,IF(R27=[1]Datos!$B$122,3,IF(R27=[1]Datos!$B$123,2,IF(R27=[1]Datos!$B$124,1,0)))))+(IF(S27=[1]Datos!$B$127,4,IF(S27=[1]Datos!$B$128,3,IF(S27=[1]Datos!$B$129,2,IF(S27=[1]Datos!$B$130,1,0))))))/4),0)</f>
        <v>1</v>
      </c>
      <c r="U27" s="221" t="s">
        <v>532</v>
      </c>
      <c r="V27" s="221" t="s">
        <v>296</v>
      </c>
      <c r="W27" s="221" t="s">
        <v>300</v>
      </c>
      <c r="X27" s="221" t="s">
        <v>529</v>
      </c>
      <c r="Y27" s="222">
        <f>ROUND((((IF(U27=[1]Datos!$B$109,4,IF(U27=[1]Datos!$B$110,3,IF(U27=[1]Datos!$B$111,2,IF(U27=[1]Datos!$B$112,1,0)))))+(IF(V27=[1]Datos!$B$115,4,IF(V27=[1]Datos!$B$116,3,IF(V27=[1]Datos!$B$117,2,IF(V27=[1]Datos!$B$118,1,0)))))+(IF(W27=[1]Datos!$B$121,4,IF(W27=[1]Datos!$B$122,3,IF(W27=[1]Datos!$B$123,2,IF(W27=[1]Datos!$B$124,1,0)))))+(IF(X27=[1]Datos!$B$127,4,IF(X27=[1]Datos!$B$128,3,IF(X27=[1]Datos!$B$129,2,IF(X27=[1]Datos!$B$130,1,0))))))/4),0)</f>
        <v>2</v>
      </c>
      <c r="Z27" s="222">
        <f>IF(J27=[1]Datos!$B$102,5*(O27+T27+Y27),IF(J27=[1]Datos!$B$103,4*(O27+T27+Y27),IF(J27=[1]Datos!$B$104,3*(O27+T27+Y27),IF(J27=[1]Datos!$B$105,2*(O27+T27+Y27),IF(J27=[1]Datos!$B$106,1*(O27+T27+Y27),0)))))</f>
        <v>10</v>
      </c>
      <c r="AA27" s="223" t="str">
        <f t="shared" si="1"/>
        <v>RIESGO LEVE</v>
      </c>
      <c r="AB27" s="224" t="s">
        <v>742</v>
      </c>
      <c r="AC27" s="222"/>
      <c r="AD27" s="222"/>
      <c r="AE27" s="222"/>
      <c r="AF27" s="225"/>
    </row>
    <row r="28" spans="1:32" s="45" customFormat="1" ht="97.5" customHeight="1" thickBot="1">
      <c r="A28" s="209"/>
      <c r="B28" s="209"/>
      <c r="C28" s="357" t="s">
        <v>582</v>
      </c>
      <c r="D28" s="358"/>
      <c r="E28" s="221" t="s">
        <v>681</v>
      </c>
      <c r="F28" s="221" t="s">
        <v>676</v>
      </c>
      <c r="G28" s="221" t="s">
        <v>696</v>
      </c>
      <c r="H28" s="221" t="s">
        <v>688</v>
      </c>
      <c r="I28" s="221" t="s">
        <v>718</v>
      </c>
      <c r="J28" s="221" t="s">
        <v>281</v>
      </c>
      <c r="K28" s="221" t="s">
        <v>750</v>
      </c>
      <c r="L28" s="221" t="s">
        <v>296</v>
      </c>
      <c r="M28" s="221" t="s">
        <v>302</v>
      </c>
      <c r="N28" s="221" t="s">
        <v>530</v>
      </c>
      <c r="O28" s="222">
        <f>ROUND((((IF(K28=[1]Datos!$B$109,4,IF(K28=[1]Datos!$B$110,3,IF(K28=[1]Datos!$B$111,2,IF(K28=[1]Datos!$B$112,1,0)))))+(IF(L28=[1]Datos!$B$115,4,IF(L28=[1]Datos!$B$116,3,IF(L28=[1]Datos!$B$117,2,IF(L28=[1]Datos!$B$118,1,0)))))+(IF(M28=[1]Datos!$B$121,4,IF(M28=[1]Datos!$B$122,3,IF(M28=[1]Datos!$B$123,2,IF(M28=[1]Datos!$B$124,1,0)))))+(IF(N28=[1]Datos!$B$127,4,IF(N28=[1]Datos!$B$128,3,IF(N28=[1]Datos!$B$129,2,IF(N28=[1]Datos!$B$130,1,0))))))/4),0)</f>
        <v>2</v>
      </c>
      <c r="P28" s="221" t="s">
        <v>749</v>
      </c>
      <c r="Q28" s="221" t="s">
        <v>296</v>
      </c>
      <c r="R28" s="221" t="s">
        <v>302</v>
      </c>
      <c r="S28" s="221" t="s">
        <v>536</v>
      </c>
      <c r="T28" s="222">
        <f>ROUND((((IF(P28=[1]Datos!$B$109,4,IF(P28=[1]Datos!$B$110,3,IF(P28=[1]Datos!$B$111,2,IF(P28=[1]Datos!$B$112,1,0)))))+(IF(Q28=[1]Datos!$B$115,4,IF(Q28=[1]Datos!$B$116,3,IF(Q28=[1]Datos!$B$117,2,IF(Q28=[1]Datos!$B$118,1,0)))))+(IF(R28=[1]Datos!$B$121,4,IF(R28=[1]Datos!$B$122,3,IF(R28=[1]Datos!$B$123,2,IF(R28=[1]Datos!$B$124,1,0)))))+(IF(S28=[1]Datos!$B$127,4,IF(S28=[1]Datos!$B$128,3,IF(S28=[1]Datos!$B$129,2,IF(S28=[1]Datos!$B$130,1,0))))))/4),0)</f>
        <v>1</v>
      </c>
      <c r="U28" s="221" t="s">
        <v>532</v>
      </c>
      <c r="V28" s="221" t="s">
        <v>296</v>
      </c>
      <c r="W28" s="221" t="s">
        <v>302</v>
      </c>
      <c r="X28" s="221" t="s">
        <v>540</v>
      </c>
      <c r="Y28" s="222">
        <f>ROUND((((IF(U28=[1]Datos!$B$109,4,IF(U28=[1]Datos!$B$110,3,IF(U28=[1]Datos!$B$111,2,IF(U28=[1]Datos!$B$112,1,0)))))+(IF(V28=[1]Datos!$B$115,4,IF(V28=[1]Datos!$B$116,3,IF(V28=[1]Datos!$B$117,2,IF(V28=[1]Datos!$B$118,1,0)))))+(IF(W28=[1]Datos!$B$121,4,IF(W28=[1]Datos!$B$122,3,IF(W28=[1]Datos!$B$123,2,IF(W28=[1]Datos!$B$124,1,0)))))+(IF(X28=[1]Datos!$B$127,4,IF(X28=[1]Datos!$B$128,3,IF(X28=[1]Datos!$B$129,2,IF(X28=[1]Datos!$B$130,1,0))))))/4),0)</f>
        <v>2</v>
      </c>
      <c r="Z28" s="222">
        <f>IF(J28=[1]Datos!$B$102,5*(O28+T28+Y28),IF(J28=[1]Datos!$B$103,4*(O28+T28+Y28),IF(J28=[1]Datos!$B$104,3*(O28+T28+Y28),IF(J28=[1]Datos!$B$105,2*(O28+T28+Y28),IF(J28=[1]Datos!$B$106,1*(O28+T28+Y28),0)))))</f>
        <v>10</v>
      </c>
      <c r="AA28" s="223" t="str">
        <f t="shared" si="1"/>
        <v>RIESGO LEVE</v>
      </c>
      <c r="AB28" s="224" t="s">
        <v>742</v>
      </c>
      <c r="AC28" s="222"/>
      <c r="AD28" s="222"/>
      <c r="AE28" s="222"/>
      <c r="AF28" s="225"/>
    </row>
    <row r="29" spans="1:32" s="45" customFormat="1" ht="97.5" customHeight="1" thickBot="1">
      <c r="A29" s="209"/>
      <c r="B29" s="209"/>
      <c r="C29" s="357" t="s">
        <v>582</v>
      </c>
      <c r="D29" s="358"/>
      <c r="E29" s="221" t="s">
        <v>681</v>
      </c>
      <c r="F29" s="221" t="s">
        <v>676</v>
      </c>
      <c r="G29" s="221" t="s">
        <v>696</v>
      </c>
      <c r="H29" s="221" t="s">
        <v>691</v>
      </c>
      <c r="I29" s="221" t="s">
        <v>718</v>
      </c>
      <c r="J29" s="221" t="s">
        <v>282</v>
      </c>
      <c r="K29" s="221" t="s">
        <v>749</v>
      </c>
      <c r="L29" s="221" t="s">
        <v>299</v>
      </c>
      <c r="M29" s="221" t="s">
        <v>302</v>
      </c>
      <c r="N29" s="221" t="s">
        <v>530</v>
      </c>
      <c r="O29" s="222">
        <f>ROUND((((IF(K29=Datos!$B$109,4,IF(K29=Datos!$B$110,3,IF(K29=Datos!$B$111,2,IF(K29=Datos!$B$112,1,0)))))+(IF(L29=Datos!$B$115,4,IF(L29=Datos!$B$116,3,IF(L29=Datos!$B$117,2,IF(L29=Datos!$B$118,1,0)))))+(IF(M29=Datos!$B$121,4,IF(M29=Datos!$B$122,3,IF(M29=Datos!$B$123,2,IF(M29=Datos!$B$124,1,0)))))+(IF(N29=Datos!$B$127,4,IF(N29=Datos!$B$128,3,IF(N29=Datos!$B$129,2,IF(N29=Datos!$B$130,1,0))))))/4),0)</f>
        <v>1</v>
      </c>
      <c r="P29" s="221" t="s">
        <v>749</v>
      </c>
      <c r="Q29" s="221" t="s">
        <v>299</v>
      </c>
      <c r="R29" s="221" t="s">
        <v>302</v>
      </c>
      <c r="S29" s="221" t="s">
        <v>535</v>
      </c>
      <c r="T29" s="222">
        <f>ROUND((((IF(P29=Datos!$B$109,4,IF(P29=Datos!$B$110,3,IF(P29=Datos!$B$111,2,IF(P29=Datos!$B$112,1,0)))))+(IF(Q29=Datos!$B$115,4,IF(Q29=Datos!$B$116,3,IF(Q29=Datos!$B$117,2,IF(Q29=Datos!$B$118,1,0)))))+(IF(R29=Datos!$B$121,4,IF(R29=Datos!$B$122,3,IF(R29=Datos!$B$123,2,IF(R29=Datos!$B$124,1,0)))))+(IF(S29=Datos!$B$127,4,IF(S29=Datos!$B$128,3,IF(S29=Datos!$B$129,2,IF(S29=Datos!$B$130,1,0))))))/4),0)</f>
        <v>1</v>
      </c>
      <c r="U29" s="221" t="s">
        <v>749</v>
      </c>
      <c r="V29" s="221" t="s">
        <v>299</v>
      </c>
      <c r="W29" s="221" t="s">
        <v>302</v>
      </c>
      <c r="X29" s="221" t="s">
        <v>529</v>
      </c>
      <c r="Y29" s="222">
        <f>ROUND((((IF(U29=Datos!$B$109,4,IF(U29=Datos!$B$110,3,IF(U29=Datos!$B$111,2,IF(U29=Datos!$B$112,1,0)))))+(IF(V29=Datos!$B$115,4,IF(V29=Datos!$B$116,3,IF(V29=Datos!$B$117,2,IF(V29=Datos!$B$118,1,0)))))+(IF(W29=Datos!$B$121,4,IF(W29=Datos!$B$122,3,IF(W29=Datos!$B$123,2,IF(W29=Datos!$B$124,1,0)))))+(IF(X29=Datos!$B$127,4,IF(X29=Datos!$B$128,3,IF(X29=Datos!$B$129,2,IF(X29=Datos!$B$130,1,0))))))/4),0)</f>
        <v>2</v>
      </c>
      <c r="Z29" s="222">
        <f>IF(J29=Datos!$B$102,5*(O29+T29+Y29),IF(J29=Datos!$B$103,4*(O29+T29+Y29),IF(J29=Datos!$B$104,3*(O29+T29+Y29),IF(J29=Datos!$B$105,2*(O29+T29+Y29),IF(J29=Datos!$B$106,1*(O29+T29+Y29),0)))))</f>
        <v>4</v>
      </c>
      <c r="AA29" s="223" t="str">
        <f t="shared" si="1"/>
        <v>RIESGO LEVE</v>
      </c>
      <c r="AB29" s="224" t="s">
        <v>742</v>
      </c>
      <c r="AC29" s="222"/>
      <c r="AD29" s="222"/>
      <c r="AE29" s="222"/>
      <c r="AF29" s="225"/>
    </row>
    <row r="30" spans="1:32" s="45" customFormat="1" ht="97.5" customHeight="1" thickBot="1">
      <c r="A30" s="209"/>
      <c r="B30" s="209"/>
      <c r="C30" s="357" t="s">
        <v>582</v>
      </c>
      <c r="D30" s="358"/>
      <c r="E30" s="221" t="s">
        <v>681</v>
      </c>
      <c r="F30" s="221" t="s">
        <v>676</v>
      </c>
      <c r="G30" s="221" t="s">
        <v>696</v>
      </c>
      <c r="H30" s="221" t="s">
        <v>689</v>
      </c>
      <c r="I30" s="221" t="s">
        <v>424</v>
      </c>
      <c r="J30" s="221" t="s">
        <v>280</v>
      </c>
      <c r="K30" s="221" t="s">
        <v>749</v>
      </c>
      <c r="L30" s="221" t="s">
        <v>296</v>
      </c>
      <c r="M30" s="221" t="s">
        <v>302</v>
      </c>
      <c r="N30" s="221" t="s">
        <v>530</v>
      </c>
      <c r="O30" s="222">
        <f>ROUND((((IF(K30=[2]Datos!$B$109,4,IF(K30=[2]Datos!$B$110,3,IF(K30=[2]Datos!$B$111,2,IF(K30=[2]Datos!$B$112,1,0)))))+(IF(L30=[2]Datos!$B$115,4,IF(L30=[2]Datos!$B$116,3,IF(L30=[2]Datos!$B$117,2,IF(L30=[2]Datos!$B$118,1,0)))))+(IF(M30=[2]Datos!$B$121,4,IF(M30=[2]Datos!$B$122,3,IF(M30=[2]Datos!$B$123,2,IF(M30=[2]Datos!$B$124,1,0)))))+(IF(N30=[2]Datos!$B$127,4,IF(N30=[2]Datos!$B$128,3,IF(N30=[2]Datos!$B$129,2,IF(N30=[2]Datos!$B$130,1,0))))))/4),0)</f>
        <v>2</v>
      </c>
      <c r="P30" s="221" t="s">
        <v>749</v>
      </c>
      <c r="Q30" s="221" t="s">
        <v>296</v>
      </c>
      <c r="R30" s="221" t="s">
        <v>302</v>
      </c>
      <c r="S30" s="221" t="s">
        <v>536</v>
      </c>
      <c r="T30" s="222">
        <f>ROUND((((IF(P30=[2]Datos!$B$109,4,IF(P30=[2]Datos!$B$110,3,IF(P30=[2]Datos!$B$111,2,IF(P30=[2]Datos!$B$112,1,0)))))+(IF(Q30=[2]Datos!$B$115,4,IF(Q30=[2]Datos!$B$116,3,IF(Q30=[2]Datos!$B$117,2,IF(Q30=[2]Datos!$B$118,1,0)))))+(IF(R30=[2]Datos!$B$121,4,IF(R30=[2]Datos!$B$122,3,IF(R30=[2]Datos!$B$123,2,IF(R30=[2]Datos!$B$124,1,0)))))+(IF(S30=[2]Datos!$B$127,4,IF(S30=[2]Datos!$B$128,3,IF(S30=[2]Datos!$B$129,2,IF(S30=[2]Datos!$B$130,1,0))))))/4),0)</f>
        <v>1</v>
      </c>
      <c r="U30" s="221" t="s">
        <v>749</v>
      </c>
      <c r="V30" s="221" t="s">
        <v>296</v>
      </c>
      <c r="W30" s="221" t="s">
        <v>302</v>
      </c>
      <c r="X30" s="221" t="s">
        <v>540</v>
      </c>
      <c r="Y30" s="222">
        <f>ROUND((((IF(U30=[2]Datos!$B$109,4,IF(U30=[2]Datos!$B$110,3,IF(U30=[2]Datos!$B$111,2,IF(U30=[2]Datos!$B$112,1,0)))))+(IF(V30=[2]Datos!$B$115,4,IF(V30=[2]Datos!$B$116,3,IF(V30=[2]Datos!$B$117,2,IF(V30=[2]Datos!$B$118,1,0)))))+(IF(W30=[2]Datos!$B$121,4,IF(W30=[2]Datos!$B$122,3,IF(W30=[2]Datos!$B$123,2,IF(W30=[2]Datos!$B$124,1,0)))))+(IF(X30=[2]Datos!$B$127,4,IF(X30=[2]Datos!$B$128,3,IF(X30=[2]Datos!$B$129,2,IF(X30=[2]Datos!$B$130,1,0))))))/4),0)</f>
        <v>2</v>
      </c>
      <c r="Z30" s="222">
        <f>IF(J30=[2]Datos!$B$102,5*(O30+T30+Y30),IF(J30=[2]Datos!$B$103,4*(O30+T30+Y30),IF(J30=[2]Datos!$B$104,3*(O30+T30+Y30),IF(J30=[2]Datos!$B$105,2*(O30+T30+Y30),IF(J30=[2]Datos!$B$106,1*(O30+T30+Y30),0)))))</f>
        <v>15</v>
      </c>
      <c r="AA30" s="223" t="str">
        <f t="shared" si="1"/>
        <v>RIESGO LEVE</v>
      </c>
      <c r="AB30" s="224" t="s">
        <v>742</v>
      </c>
      <c r="AC30" s="222"/>
      <c r="AD30" s="222"/>
      <c r="AE30" s="222"/>
      <c r="AF30" s="225"/>
    </row>
    <row r="31" spans="1:32" s="45" customFormat="1" ht="97.5" customHeight="1" thickBot="1">
      <c r="A31" s="209"/>
      <c r="B31" s="209"/>
      <c r="C31" s="357" t="s">
        <v>582</v>
      </c>
      <c r="D31" s="358"/>
      <c r="E31" s="221" t="s">
        <v>681</v>
      </c>
      <c r="F31" s="221" t="s">
        <v>676</v>
      </c>
      <c r="G31" s="221" t="s">
        <v>696</v>
      </c>
      <c r="H31" s="221" t="s">
        <v>689</v>
      </c>
      <c r="I31" s="221" t="s">
        <v>425</v>
      </c>
      <c r="J31" s="221" t="s">
        <v>280</v>
      </c>
      <c r="K31" s="221" t="s">
        <v>749</v>
      </c>
      <c r="L31" s="221" t="s">
        <v>296</v>
      </c>
      <c r="M31" s="221" t="s">
        <v>302</v>
      </c>
      <c r="N31" s="221" t="s">
        <v>530</v>
      </c>
      <c r="O31" s="222">
        <f>ROUND((((IF(K31=[2]Datos!$B$109,4,IF(K31=[2]Datos!$B$110,3,IF(K31=[2]Datos!$B$111,2,IF(K31=[2]Datos!$B$112,1,0)))))+(IF(L31=[2]Datos!$B$115,4,IF(L31=[2]Datos!$B$116,3,IF(L31=[2]Datos!$B$117,2,IF(L31=[2]Datos!$B$118,1,0)))))+(IF(M31=[2]Datos!$B$121,4,IF(M31=[2]Datos!$B$122,3,IF(M31=[2]Datos!$B$123,2,IF(M31=[2]Datos!$B$124,1,0)))))+(IF(N31=[2]Datos!$B$127,4,IF(N31=[2]Datos!$B$128,3,IF(N31=[2]Datos!$B$129,2,IF(N31=[2]Datos!$B$130,1,0))))))/4),0)</f>
        <v>2</v>
      </c>
      <c r="P31" s="221" t="s">
        <v>749</v>
      </c>
      <c r="Q31" s="221" t="s">
        <v>296</v>
      </c>
      <c r="R31" s="221" t="s">
        <v>302</v>
      </c>
      <c r="S31" s="221" t="s">
        <v>536</v>
      </c>
      <c r="T31" s="222">
        <f>ROUND((((IF(P31=[2]Datos!$B$109,4,IF(P31=[2]Datos!$B$110,3,IF(P31=[2]Datos!$B$111,2,IF(P31=[2]Datos!$B$112,1,0)))))+(IF(Q31=[2]Datos!$B$115,4,IF(Q31=[2]Datos!$B$116,3,IF(Q31=[2]Datos!$B$117,2,IF(Q31=[2]Datos!$B$118,1,0)))))+(IF(R31=[2]Datos!$B$121,4,IF(R31=[2]Datos!$B$122,3,IF(R31=[2]Datos!$B$123,2,IF(R31=[2]Datos!$B$124,1,0)))))+(IF(S31=[2]Datos!$B$127,4,IF(S31=[2]Datos!$B$128,3,IF(S31=[2]Datos!$B$129,2,IF(S31=[2]Datos!$B$130,1,0))))))/4),0)</f>
        <v>1</v>
      </c>
      <c r="U31" s="221" t="s">
        <v>749</v>
      </c>
      <c r="V31" s="221" t="s">
        <v>296</v>
      </c>
      <c r="W31" s="221" t="s">
        <v>302</v>
      </c>
      <c r="X31" s="221" t="s">
        <v>540</v>
      </c>
      <c r="Y31" s="222">
        <f>ROUND((((IF(U31=[2]Datos!$B$109,4,IF(U31=[2]Datos!$B$110,3,IF(U31=[2]Datos!$B$111,2,IF(U31=[2]Datos!$B$112,1,0)))))+(IF(V31=[2]Datos!$B$115,4,IF(V31=[2]Datos!$B$116,3,IF(V31=[2]Datos!$B$117,2,IF(V31=[2]Datos!$B$118,1,0)))))+(IF(W31=[2]Datos!$B$121,4,IF(W31=[2]Datos!$B$122,3,IF(W31=[2]Datos!$B$123,2,IF(W31=[2]Datos!$B$124,1,0)))))+(IF(X31=[2]Datos!$B$127,4,IF(X31=[2]Datos!$B$128,3,IF(X31=[2]Datos!$B$129,2,IF(X31=[2]Datos!$B$130,1,0))))))/4),0)</f>
        <v>2</v>
      </c>
      <c r="Z31" s="222">
        <f>IF(J31=[2]Datos!$B$102,5*(O31+T31+Y31),IF(J31=[2]Datos!$B$103,4*(O31+T31+Y31),IF(J31=[2]Datos!$B$104,3*(O31+T31+Y31),IF(J31=[2]Datos!$B$105,2*(O31+T31+Y31),IF(J31=[2]Datos!$B$106,1*(O31+T31+Y31),0)))))</f>
        <v>15</v>
      </c>
      <c r="AA31" s="223" t="str">
        <f t="shared" si="1"/>
        <v>RIESGO LEVE</v>
      </c>
      <c r="AB31" s="224" t="s">
        <v>742</v>
      </c>
      <c r="AC31" s="222"/>
      <c r="AD31" s="222"/>
      <c r="AE31" s="222"/>
      <c r="AF31" s="225"/>
    </row>
    <row r="32" spans="1:32" s="45" customFormat="1" ht="97.5" customHeight="1" thickBot="1">
      <c r="A32" s="209"/>
      <c r="B32" s="209"/>
      <c r="C32" s="357" t="s">
        <v>582</v>
      </c>
      <c r="D32" s="358"/>
      <c r="E32" s="221" t="s">
        <v>681</v>
      </c>
      <c r="F32" s="221" t="s">
        <v>676</v>
      </c>
      <c r="G32" s="221" t="s">
        <v>696</v>
      </c>
      <c r="H32" s="221" t="s">
        <v>691</v>
      </c>
      <c r="I32" s="221" t="s">
        <v>712</v>
      </c>
      <c r="J32" s="221" t="s">
        <v>278</v>
      </c>
      <c r="K32" s="221" t="s">
        <v>750</v>
      </c>
      <c r="L32" s="221" t="s">
        <v>299</v>
      </c>
      <c r="M32" s="221" t="s">
        <v>302</v>
      </c>
      <c r="N32" s="221" t="s">
        <v>529</v>
      </c>
      <c r="O32" s="222">
        <f>ROUND((((IF(K32=[1]Datos!$B$109,4,IF(K32=[1]Datos!$B$110,3,IF(K32=[1]Datos!$B$111,2,IF(K32=[1]Datos!$B$112,1,0)))))+(IF(L32=[1]Datos!$B$115,4,IF(L32=[1]Datos!$B$116,3,IF(L32=[1]Datos!$B$117,2,IF(L32=[1]Datos!$B$118,1,0)))))+(IF(M32=[1]Datos!$B$121,4,IF(M32=[1]Datos!$B$122,3,IF(M32=[1]Datos!$B$123,2,IF(M32=[1]Datos!$B$124,1,0)))))+(IF(N32=[1]Datos!$B$127,4,IF(N32=[1]Datos!$B$128,3,IF(N32=[1]Datos!$B$129,2,IF(N32=[1]Datos!$B$130,1,0))))))/4),0)</f>
        <v>2</v>
      </c>
      <c r="P32" s="221" t="s">
        <v>749</v>
      </c>
      <c r="Q32" s="221" t="s">
        <v>296</v>
      </c>
      <c r="R32" s="221" t="s">
        <v>302</v>
      </c>
      <c r="S32" s="221" t="s">
        <v>536</v>
      </c>
      <c r="T32" s="222">
        <f>ROUND((((IF(P32=[1]Datos!$B$109,4,IF(P32=[1]Datos!$B$110,3,IF(P32=[1]Datos!$B$111,2,IF(P32=[1]Datos!$B$112,1,0)))))+(IF(Q32=[1]Datos!$B$115,4,IF(Q32=[1]Datos!$B$116,3,IF(Q32=[1]Datos!$B$117,2,IF(Q32=[1]Datos!$B$118,1,0)))))+(IF(R32=[1]Datos!$B$121,4,IF(R32=[1]Datos!$B$122,3,IF(R32=[1]Datos!$B$123,2,IF(R32=[1]Datos!$B$124,1,0)))))+(IF(S32=[1]Datos!$B$127,4,IF(S32=[1]Datos!$B$128,3,IF(S32=[1]Datos!$B$129,2,IF(S32=[1]Datos!$B$130,1,0))))))/4),0)</f>
        <v>1</v>
      </c>
      <c r="U32" s="221" t="s">
        <v>532</v>
      </c>
      <c r="V32" s="221" t="s">
        <v>299</v>
      </c>
      <c r="W32" s="221" t="s">
        <v>300</v>
      </c>
      <c r="X32" s="221" t="s">
        <v>540</v>
      </c>
      <c r="Y32" s="222">
        <f>ROUND((((IF(U32=[1]Datos!$B$109,4,IF(U32=[1]Datos!$B$110,3,IF(U32=[1]Datos!$B$111,2,IF(U32=[1]Datos!$B$112,1,0)))))+(IF(V32=[1]Datos!$B$115,4,IF(V32=[1]Datos!$B$116,3,IF(V32=[1]Datos!$B$117,2,IF(V32=[1]Datos!$B$118,1,0)))))+(IF(W32=[1]Datos!$B$121,4,IF(W32=[1]Datos!$B$122,3,IF(W32=[1]Datos!$B$123,2,IF(W32=[1]Datos!$B$124,1,0)))))+(IF(X32=[1]Datos!$B$127,4,IF(X32=[1]Datos!$B$128,3,IF(X32=[1]Datos!$B$129,2,IF(X32=[1]Datos!$B$130,1,0))))))/4),0)</f>
        <v>2</v>
      </c>
      <c r="Z32" s="222">
        <f>IF(J32=[1]Datos!$B$102,5*(O32+T32+Y32),IF(J32=[1]Datos!$B$103,4*(O32+T32+Y32),IF(J32=[1]Datos!$B$104,3*(O32+T32+Y32),IF(J32=[1]Datos!$B$105,2*(O32+T32+Y32),IF(J32=[1]Datos!$B$106,1*(O32+T32+Y32),0)))))</f>
        <v>25</v>
      </c>
      <c r="AA32" s="223" t="str">
        <f t="shared" ref="AA32:AA34" si="2">IF(Z32=0,"-",IF(Z32&gt;40,"RIESGO SIGNIFICATIVO",IF(Z32&lt;21,"RIESGO LEVE","RIESGO MODERADO")))</f>
        <v>RIESGO MODERADO</v>
      </c>
      <c r="AB32" s="224" t="s">
        <v>774</v>
      </c>
      <c r="AC32" s="222" t="s">
        <v>751</v>
      </c>
      <c r="AD32" s="222" t="s">
        <v>752</v>
      </c>
      <c r="AE32" s="222" t="s">
        <v>753</v>
      </c>
      <c r="AF32" s="225" t="s">
        <v>754</v>
      </c>
    </row>
    <row r="33" spans="1:32" s="45" customFormat="1" ht="97.5" customHeight="1" thickBot="1">
      <c r="A33" s="209"/>
      <c r="B33" s="209"/>
      <c r="C33" s="357" t="s">
        <v>582</v>
      </c>
      <c r="D33" s="358"/>
      <c r="E33" s="221" t="s">
        <v>681</v>
      </c>
      <c r="F33" s="221" t="s">
        <v>676</v>
      </c>
      <c r="G33" s="221" t="s">
        <v>696</v>
      </c>
      <c r="H33" s="221" t="s">
        <v>692</v>
      </c>
      <c r="I33" s="221" t="s">
        <v>712</v>
      </c>
      <c r="J33" s="221" t="s">
        <v>281</v>
      </c>
      <c r="K33" s="221" t="s">
        <v>750</v>
      </c>
      <c r="L33" s="221" t="s">
        <v>301</v>
      </c>
      <c r="M33" s="221" t="s">
        <v>302</v>
      </c>
      <c r="N33" s="221" t="s">
        <v>529</v>
      </c>
      <c r="O33" s="222">
        <f>ROUND((((IF(K33=[1]Datos!$B$109,4,IF(K33=[1]Datos!$B$110,3,IF(K33=[1]Datos!$B$111,2,IF(K33=[1]Datos!$B$112,1,0)))))+(IF(L33=[1]Datos!$B$115,4,IF(L33=[1]Datos!$B$116,3,IF(L33=[1]Datos!$B$117,2,IF(L33=[1]Datos!$B$118,1,0)))))+(IF(M33=[1]Datos!$B$121,4,IF(M33=[1]Datos!$B$122,3,IF(M33=[1]Datos!$B$123,2,IF(M33=[1]Datos!$B$124,1,0)))))+(IF(N33=[1]Datos!$B$127,4,IF(N33=[1]Datos!$B$128,3,IF(N33=[1]Datos!$B$129,2,IF(N33=[1]Datos!$B$130,1,0))))))/4),0)</f>
        <v>2</v>
      </c>
      <c r="P33" s="221" t="s">
        <v>749</v>
      </c>
      <c r="Q33" s="221" t="s">
        <v>296</v>
      </c>
      <c r="R33" s="221" t="s">
        <v>302</v>
      </c>
      <c r="S33" s="221" t="s">
        <v>536</v>
      </c>
      <c r="T33" s="222">
        <f>ROUND((((IF(P33=[1]Datos!$B$109,4,IF(P33=[1]Datos!$B$110,3,IF(P33=[1]Datos!$B$111,2,IF(P33=[1]Datos!$B$112,1,0)))))+(IF(Q33=[1]Datos!$B$115,4,IF(Q33=[1]Datos!$B$116,3,IF(Q33=[1]Datos!$B$117,2,IF(Q33=[1]Datos!$B$118,1,0)))))+(IF(R33=[1]Datos!$B$121,4,IF(R33=[1]Datos!$B$122,3,IF(R33=[1]Datos!$B$123,2,IF(R33=[1]Datos!$B$124,1,0)))))+(IF(S33=[1]Datos!$B$127,4,IF(S33=[1]Datos!$B$128,3,IF(S33=[1]Datos!$B$129,2,IF(S33=[1]Datos!$B$130,1,0))))))/4),0)</f>
        <v>1</v>
      </c>
      <c r="U33" s="221" t="s">
        <v>532</v>
      </c>
      <c r="V33" s="221" t="s">
        <v>301</v>
      </c>
      <c r="W33" s="221" t="s">
        <v>300</v>
      </c>
      <c r="X33" s="221" t="s">
        <v>540</v>
      </c>
      <c r="Y33" s="222">
        <f>ROUND((((IF(U33=[1]Datos!$B$109,4,IF(U33=[1]Datos!$B$110,3,IF(U33=[1]Datos!$B$111,2,IF(U33=[1]Datos!$B$112,1,0)))))+(IF(V33=[1]Datos!$B$115,4,IF(V33=[1]Datos!$B$116,3,IF(V33=[1]Datos!$B$117,2,IF(V33=[1]Datos!$B$118,1,0)))))+(IF(W33=[1]Datos!$B$121,4,IF(W33=[1]Datos!$B$122,3,IF(W33=[1]Datos!$B$123,2,IF(W33=[1]Datos!$B$124,1,0)))))+(IF(X33=[1]Datos!$B$127,4,IF(X33=[1]Datos!$B$128,3,IF(X33=[1]Datos!$B$129,2,IF(X33=[1]Datos!$B$130,1,0))))))/4),0)</f>
        <v>1</v>
      </c>
      <c r="Z33" s="222">
        <f>IF(J33=[1]Datos!$B$102,5*(O33+T33+Y33),IF(J33=[1]Datos!$B$103,4*(O33+T33+Y33),IF(J33=[1]Datos!$B$104,3*(O33+T33+Y33),IF(J33=[1]Datos!$B$105,2*(O33+T33+Y33),IF(J33=[1]Datos!$B$106,1*(O33+T33+Y33),0)))))</f>
        <v>8</v>
      </c>
      <c r="AA33" s="223" t="str">
        <f t="shared" si="2"/>
        <v>RIESGO LEVE</v>
      </c>
      <c r="AB33" s="224" t="s">
        <v>742</v>
      </c>
      <c r="AC33" s="222"/>
      <c r="AD33" s="222"/>
      <c r="AE33" s="222"/>
      <c r="AF33" s="225"/>
    </row>
    <row r="34" spans="1:32" s="45" customFormat="1" ht="97.5" customHeight="1" thickBot="1">
      <c r="A34" s="209"/>
      <c r="B34" s="209"/>
      <c r="C34" s="357" t="s">
        <v>582</v>
      </c>
      <c r="D34" s="358"/>
      <c r="E34" s="221" t="s">
        <v>681</v>
      </c>
      <c r="F34" s="221" t="s">
        <v>676</v>
      </c>
      <c r="G34" s="221" t="s">
        <v>696</v>
      </c>
      <c r="H34" s="221" t="s">
        <v>691</v>
      </c>
      <c r="I34" s="221" t="s">
        <v>719</v>
      </c>
      <c r="J34" s="221" t="s">
        <v>280</v>
      </c>
      <c r="K34" s="221" t="s">
        <v>750</v>
      </c>
      <c r="L34" s="221" t="s">
        <v>299</v>
      </c>
      <c r="M34" s="221" t="s">
        <v>302</v>
      </c>
      <c r="N34" s="221" t="s">
        <v>530</v>
      </c>
      <c r="O34" s="222">
        <f>ROUND((((IF(K34=[1]Datos!$B$109,4,IF(K34=[1]Datos!$B$110,3,IF(K34=[1]Datos!$B$111,2,IF(K34=[1]Datos!$B$112,1,0)))))+(IF(L34=[1]Datos!$B$115,4,IF(L34=[1]Datos!$B$116,3,IF(L34=[1]Datos!$B$117,2,IF(L34=[1]Datos!$B$118,1,0)))))+(IF(M34=[1]Datos!$B$121,4,IF(M34=[1]Datos!$B$122,3,IF(M34=[1]Datos!$B$123,2,IF(M34=[1]Datos!$B$124,1,0)))))+(IF(N34=[1]Datos!$B$127,4,IF(N34=[1]Datos!$B$128,3,IF(N34=[1]Datos!$B$129,2,IF(N34=[1]Datos!$B$130,1,0))))))/4),0)</f>
        <v>2</v>
      </c>
      <c r="P34" s="221" t="s">
        <v>749</v>
      </c>
      <c r="Q34" s="221" t="s">
        <v>296</v>
      </c>
      <c r="R34" s="221" t="s">
        <v>302</v>
      </c>
      <c r="S34" s="221" t="s">
        <v>536</v>
      </c>
      <c r="T34" s="222">
        <f>ROUND((((IF(P34=[1]Datos!$B$109,4,IF(P34=[1]Datos!$B$110,3,IF(P34=[1]Datos!$B$111,2,IF(P34=[1]Datos!$B$112,1,0)))))+(IF(Q34=[1]Datos!$B$115,4,IF(Q34=[1]Datos!$B$116,3,IF(Q34=[1]Datos!$B$117,2,IF(Q34=[1]Datos!$B$118,1,0)))))+(IF(R34=[1]Datos!$B$121,4,IF(R34=[1]Datos!$B$122,3,IF(R34=[1]Datos!$B$123,2,IF(R34=[1]Datos!$B$124,1,0)))))+(IF(S34=[1]Datos!$B$127,4,IF(S34=[1]Datos!$B$128,3,IF(S34=[1]Datos!$B$129,2,IF(S34=[1]Datos!$B$130,1,0))))))/4),0)</f>
        <v>1</v>
      </c>
      <c r="U34" s="221" t="s">
        <v>532</v>
      </c>
      <c r="V34" s="221" t="s">
        <v>299</v>
      </c>
      <c r="W34" s="221" t="s">
        <v>302</v>
      </c>
      <c r="X34" s="221" t="s">
        <v>540</v>
      </c>
      <c r="Y34" s="222">
        <f>ROUND((((IF(U34=[1]Datos!$B$109,4,IF(U34=[1]Datos!$B$110,3,IF(U34=[1]Datos!$B$111,2,IF(U34=[1]Datos!$B$112,1,0)))))+(IF(V34=[1]Datos!$B$115,4,IF(V34=[1]Datos!$B$116,3,IF(V34=[1]Datos!$B$117,2,IF(V34=[1]Datos!$B$118,1,0)))))+(IF(W34=[1]Datos!$B$121,4,IF(W34=[1]Datos!$B$122,3,IF(W34=[1]Datos!$B$123,2,IF(W34=[1]Datos!$B$124,1,0)))))+(IF(X34=[1]Datos!$B$127,4,IF(X34=[1]Datos!$B$128,3,IF(X34=[1]Datos!$B$129,2,IF(X34=[1]Datos!$B$130,1,0))))))/4),0)</f>
        <v>1</v>
      </c>
      <c r="Z34" s="222">
        <f>IF(J34=[1]Datos!$B$102,5*(O34+T34+Y34),IF(J34=[1]Datos!$B$103,4*(O34+T34+Y34),IF(J34=[1]Datos!$B$104,3*(O34+T34+Y34),IF(J34=[1]Datos!$B$105,2*(O34+T34+Y34),IF(J34=[1]Datos!$B$106,1*(O34+T34+Y34),0)))))</f>
        <v>12</v>
      </c>
      <c r="AA34" s="223" t="str">
        <f t="shared" si="2"/>
        <v>RIESGO LEVE</v>
      </c>
      <c r="AB34" s="224" t="s">
        <v>742</v>
      </c>
      <c r="AC34" s="222"/>
      <c r="AD34" s="222"/>
      <c r="AE34" s="222"/>
      <c r="AF34" s="225"/>
    </row>
    <row r="35" spans="1:32" s="45" customFormat="1" ht="97.5" customHeight="1" thickBot="1">
      <c r="A35" s="209"/>
      <c r="B35" s="209"/>
      <c r="C35" s="357" t="s">
        <v>582</v>
      </c>
      <c r="D35" s="358"/>
      <c r="E35" s="221" t="s">
        <v>681</v>
      </c>
      <c r="F35" s="221" t="s">
        <v>676</v>
      </c>
      <c r="G35" s="221" t="s">
        <v>696</v>
      </c>
      <c r="H35" s="221" t="s">
        <v>694</v>
      </c>
      <c r="I35" s="221" t="s">
        <v>725</v>
      </c>
      <c r="J35" s="221" t="s">
        <v>281</v>
      </c>
      <c r="K35" s="221" t="s">
        <v>749</v>
      </c>
      <c r="L35" s="221" t="s">
        <v>301</v>
      </c>
      <c r="M35" s="221" t="s">
        <v>300</v>
      </c>
      <c r="N35" s="221" t="s">
        <v>529</v>
      </c>
      <c r="O35" s="222">
        <f>ROUND((((IF(K35=Datos!$B$109,4,IF(K35=Datos!$B$110,3,IF(K35=Datos!$B$111,2,IF(K35=Datos!$B$112,1,0)))))+(IF(L35=Datos!$B$115,4,IF(L35=Datos!$B$116,3,IF(L35=Datos!$B$117,2,IF(L35=Datos!$B$118,1,0)))))+(IF(M35=Datos!$B$121,4,IF(M35=Datos!$B$122,3,IF(M35=Datos!$B$123,2,IF(M35=Datos!$B$124,1,0)))))+(IF(N35=Datos!$B$127,4,IF(N35=Datos!$B$128,3,IF(N35=Datos!$B$129,2,IF(N35=Datos!$B$130,1,0))))))/4),0)</f>
        <v>2</v>
      </c>
      <c r="P35" s="221" t="s">
        <v>749</v>
      </c>
      <c r="Q35" s="221" t="s">
        <v>301</v>
      </c>
      <c r="R35" s="221" t="s">
        <v>300</v>
      </c>
      <c r="S35" s="221" t="s">
        <v>537</v>
      </c>
      <c r="T35" s="222">
        <f>ROUND((((IF(P35=Datos!$B$109,4,IF(P35=Datos!$B$110,3,IF(P35=Datos!$B$111,2,IF(P35=Datos!$B$112,1,0)))))+(IF(Q35=Datos!$B$115,4,IF(Q35=Datos!$B$116,3,IF(Q35=Datos!$B$117,2,IF(Q35=Datos!$B$118,1,0)))))+(IF(R35=Datos!$B$121,4,IF(R35=Datos!$B$122,3,IF(R35=Datos!$B$123,2,IF(R35=Datos!$B$124,1,0)))))+(IF(S35=Datos!$B$127,4,IF(S35=Datos!$B$128,3,IF(S35=Datos!$B$129,2,IF(S35=Datos!$B$130,1,0))))))/4),0)</f>
        <v>1</v>
      </c>
      <c r="U35" s="221" t="s">
        <v>749</v>
      </c>
      <c r="V35" s="221" t="s">
        <v>301</v>
      </c>
      <c r="W35" s="221" t="s">
        <v>300</v>
      </c>
      <c r="X35" s="221" t="s">
        <v>540</v>
      </c>
      <c r="Y35" s="222">
        <f>ROUND((((IF(U35=Datos!$B$109,4,IF(U35=Datos!$B$110,3,IF(U35=Datos!$B$111,2,IF(U35=Datos!$B$112,1,0)))))+(IF(V35=Datos!$B$115,4,IF(V35=Datos!$B$116,3,IF(V35=Datos!$B$117,2,IF(V35=Datos!$B$118,1,0)))))+(IF(W35=Datos!$B$121,4,IF(W35=Datos!$B$122,3,IF(W35=Datos!$B$123,2,IF(W35=Datos!$B$124,1,0)))))+(IF(X35=Datos!$B$127,4,IF(X35=Datos!$B$128,3,IF(X35=Datos!$B$129,2,IF(X35=Datos!$B$130,1,0))))))/4),0)</f>
        <v>1</v>
      </c>
      <c r="Z35" s="222">
        <f>IF(J35=Datos!$B$102,5*(O35+T35+Y35),IF(J35=Datos!$B$103,4*(O35+T35+Y35),IF(J35=Datos!$B$104,3*(O35+T35+Y35),IF(J35=Datos!$B$105,2*(O35+T35+Y35),IF(J35=Datos!$B$106,1*(O35+T35+Y35),0)))))</f>
        <v>8</v>
      </c>
      <c r="AA35" s="223" t="str">
        <f t="shared" ref="AA35:AA113" si="3">IF(Z35=0,"-",IF(Z35&gt;40,"RIESGO SIGNIFICATIVO",IF(Z35&lt;21,"RIESGO LEVE","RIESGO MODERADO")))</f>
        <v>RIESGO LEVE</v>
      </c>
      <c r="AB35" s="224" t="s">
        <v>742</v>
      </c>
      <c r="AC35" s="222"/>
      <c r="AD35" s="222"/>
      <c r="AE35" s="222"/>
      <c r="AF35" s="225"/>
    </row>
    <row r="36" spans="1:32" s="45" customFormat="1" ht="97.5" customHeight="1" thickBot="1">
      <c r="A36" s="209"/>
      <c r="B36" s="209"/>
      <c r="C36" s="357" t="s">
        <v>582</v>
      </c>
      <c r="D36" s="358"/>
      <c r="E36" s="221" t="s">
        <v>681</v>
      </c>
      <c r="F36" s="221" t="s">
        <v>676</v>
      </c>
      <c r="G36" s="221" t="s">
        <v>697</v>
      </c>
      <c r="H36" s="221" t="s">
        <v>270</v>
      </c>
      <c r="I36" s="221" t="s">
        <v>699</v>
      </c>
      <c r="J36" s="221" t="s">
        <v>281</v>
      </c>
      <c r="K36" s="221" t="s">
        <v>750</v>
      </c>
      <c r="L36" s="221" t="s">
        <v>296</v>
      </c>
      <c r="M36" s="221" t="s">
        <v>302</v>
      </c>
      <c r="N36" s="221" t="s">
        <v>530</v>
      </c>
      <c r="O36" s="222">
        <f>ROUND((((IF(K36=[1]Datos!$B$109,4,IF(K36=[1]Datos!$B$110,3,IF(K36=[1]Datos!$B$111,2,IF(K36=[1]Datos!$B$112,1,0)))))+(IF(L36=[1]Datos!$B$115,4,IF(L36=[1]Datos!$B$116,3,IF(L36=[1]Datos!$B$117,2,IF(L36=[1]Datos!$B$118,1,0)))))+(IF(M36=[1]Datos!$B$121,4,IF(M36=[1]Datos!$B$122,3,IF(M36=[1]Datos!$B$123,2,IF(M36=[1]Datos!$B$124,1,0)))))+(IF(N36=[1]Datos!$B$127,4,IF(N36=[1]Datos!$B$128,3,IF(N36=[1]Datos!$B$129,2,IF(N36=[1]Datos!$B$130,1,0))))))/4),0)</f>
        <v>2</v>
      </c>
      <c r="P36" s="221" t="s">
        <v>749</v>
      </c>
      <c r="Q36" s="221" t="s">
        <v>296</v>
      </c>
      <c r="R36" s="221" t="s">
        <v>302</v>
      </c>
      <c r="S36" s="221" t="s">
        <v>536</v>
      </c>
      <c r="T36" s="222">
        <f>ROUND((((IF(P36=[1]Datos!$B$109,4,IF(P36=[1]Datos!$B$110,3,IF(P36=[1]Datos!$B$111,2,IF(P36=[1]Datos!$B$112,1,0)))))+(IF(Q36=[1]Datos!$B$115,4,IF(Q36=[1]Datos!$B$116,3,IF(Q36=[1]Datos!$B$117,2,IF(Q36=[1]Datos!$B$118,1,0)))))+(IF(R36=[1]Datos!$B$121,4,IF(R36=[1]Datos!$B$122,3,IF(R36=[1]Datos!$B$123,2,IF(R36=[1]Datos!$B$124,1,0)))))+(IF(S36=[1]Datos!$B$127,4,IF(S36=[1]Datos!$B$128,3,IF(S36=[1]Datos!$B$129,2,IF(S36=[1]Datos!$B$130,1,0))))))/4),0)</f>
        <v>1</v>
      </c>
      <c r="U36" s="221" t="s">
        <v>532</v>
      </c>
      <c r="V36" s="221" t="s">
        <v>296</v>
      </c>
      <c r="W36" s="221" t="s">
        <v>302</v>
      </c>
      <c r="X36" s="221" t="s">
        <v>540</v>
      </c>
      <c r="Y36" s="222">
        <f>ROUND((((IF(U36=[1]Datos!$B$109,4,IF(U36=[1]Datos!$B$110,3,IF(U36=[1]Datos!$B$111,2,IF(U36=[1]Datos!$B$112,1,0)))))+(IF(V36=[1]Datos!$B$115,4,IF(V36=[1]Datos!$B$116,3,IF(V36=[1]Datos!$B$117,2,IF(V36=[1]Datos!$B$118,1,0)))))+(IF(W36=[1]Datos!$B$121,4,IF(W36=[1]Datos!$B$122,3,IF(W36=[1]Datos!$B$123,2,IF(W36=[1]Datos!$B$124,1,0)))))+(IF(X36=[1]Datos!$B$127,4,IF(X36=[1]Datos!$B$128,3,IF(X36=[1]Datos!$B$129,2,IF(X36=[1]Datos!$B$130,1,0))))))/4),0)</f>
        <v>2</v>
      </c>
      <c r="Z36" s="222">
        <f>IF(J36=[1]Datos!$B$102,5*(O36+T36+Y36),IF(J36=[1]Datos!$B$103,4*(O36+T36+Y36),IF(J36=[1]Datos!$B$104,3*(O36+T36+Y36),IF(J36=[1]Datos!$B$105,2*(O36+T36+Y36),IF(J36=[1]Datos!$B$106,1*(O36+T36+Y36),0)))))</f>
        <v>10</v>
      </c>
      <c r="AA36" s="223" t="str">
        <f t="shared" si="3"/>
        <v>RIESGO LEVE</v>
      </c>
      <c r="AB36" s="224" t="s">
        <v>742</v>
      </c>
      <c r="AC36" s="222"/>
      <c r="AD36" s="222"/>
      <c r="AE36" s="222"/>
      <c r="AF36" s="225"/>
    </row>
    <row r="37" spans="1:32" s="45" customFormat="1" ht="97.5" customHeight="1" thickBot="1">
      <c r="A37" s="209"/>
      <c r="B37" s="209"/>
      <c r="C37" s="359" t="s">
        <v>582</v>
      </c>
      <c r="D37" s="360"/>
      <c r="E37" s="221" t="s">
        <v>61</v>
      </c>
      <c r="F37" s="221" t="s">
        <v>676</v>
      </c>
      <c r="G37" s="221" t="s">
        <v>696</v>
      </c>
      <c r="H37" s="221" t="s">
        <v>691</v>
      </c>
      <c r="I37" s="221" t="s">
        <v>699</v>
      </c>
      <c r="J37" s="221" t="s">
        <v>280</v>
      </c>
      <c r="K37" s="221" t="s">
        <v>532</v>
      </c>
      <c r="L37" s="221" t="s">
        <v>296</v>
      </c>
      <c r="M37" s="221" t="s">
        <v>302</v>
      </c>
      <c r="N37" s="221" t="s">
        <v>530</v>
      </c>
      <c r="O37" s="222">
        <f>ROUND((((IF(K37=[1]Datos!$B$109,4,IF(K37=[1]Datos!$B$110,3,IF(K37=[1]Datos!$B$111,2,IF(K37=[1]Datos!$B$112,1,0)))))+(IF(L37=[1]Datos!$B$115,4,IF(L37=[1]Datos!$B$116,3,IF(L37=[1]Datos!$B$117,2,IF(L37=[1]Datos!$B$118,1,0)))))+(IF(M37=[1]Datos!$B$121,4,IF(M37=[1]Datos!$B$122,3,IF(M37=[1]Datos!$B$123,2,IF(M37=[1]Datos!$B$124,1,0)))))+(IF(N37=[1]Datos!$B$127,4,IF(N37=[1]Datos!$B$128,3,IF(N37=[1]Datos!$B$129,2,IF(N37=[1]Datos!$B$130,1,0))))))/4),0)</f>
        <v>2</v>
      </c>
      <c r="P37" s="221" t="s">
        <v>749</v>
      </c>
      <c r="Q37" s="221" t="s">
        <v>296</v>
      </c>
      <c r="R37" s="221" t="s">
        <v>302</v>
      </c>
      <c r="S37" s="221" t="s">
        <v>536</v>
      </c>
      <c r="T37" s="222">
        <f>ROUND((((IF(P37=[1]Datos!$B$109,4,IF(P37=[1]Datos!$B$110,3,IF(P37=[1]Datos!$B$111,2,IF(P37=[1]Datos!$B$112,1,0)))))+(IF(Q37=[1]Datos!$B$115,4,IF(Q37=[1]Datos!$B$116,3,IF(Q37=[1]Datos!$B$117,2,IF(Q37=[1]Datos!$B$118,1,0)))))+(IF(R37=[1]Datos!$B$121,4,IF(R37=[1]Datos!$B$122,3,IF(R37=[1]Datos!$B$123,2,IF(R37=[1]Datos!$B$124,1,0)))))+(IF(S37=[1]Datos!$B$127,4,IF(S37=[1]Datos!$B$128,3,IF(S37=[1]Datos!$B$129,2,IF(S37=[1]Datos!$B$130,1,0))))))/4),0)</f>
        <v>1</v>
      </c>
      <c r="U37" s="221" t="s">
        <v>532</v>
      </c>
      <c r="V37" s="221" t="s">
        <v>296</v>
      </c>
      <c r="W37" s="221" t="s">
        <v>302</v>
      </c>
      <c r="X37" s="221" t="s">
        <v>540</v>
      </c>
      <c r="Y37" s="222">
        <f>ROUND((((IF(U37=[1]Datos!$B$109,4,IF(U37=[1]Datos!$B$110,3,IF(U37=[1]Datos!$B$111,2,IF(U37=[1]Datos!$B$112,1,0)))))+(IF(V37=[1]Datos!$B$115,4,IF(V37=[1]Datos!$B$116,3,IF(V37=[1]Datos!$B$117,2,IF(V37=[1]Datos!$B$118,1,0)))))+(IF(W37=[1]Datos!$B$121,4,IF(W37=[1]Datos!$B$122,3,IF(W37=[1]Datos!$B$123,2,IF(W37=[1]Datos!$B$124,1,0)))))+(IF(X37=[1]Datos!$B$127,4,IF(X37=[1]Datos!$B$128,3,IF(X37=[1]Datos!$B$129,2,IF(X37=[1]Datos!$B$130,1,0))))))/4),0)</f>
        <v>2</v>
      </c>
      <c r="Z37" s="222">
        <f>IF(J37=[1]Datos!$B$102,5*(O37+T37+Y37),IF(J37=[1]Datos!$B$103,4*(O37+T37+Y37),IF(J37=[1]Datos!$B$104,3*(O37+T37+Y37),IF(J37=[1]Datos!$B$105,2*(O37+T37+Y37),IF(J37=[1]Datos!$B$106,1*(O37+T37+Y37),0)))))</f>
        <v>15</v>
      </c>
      <c r="AA37" s="223" t="str">
        <f t="shared" ref="AA37:AA48" si="4">IF(Z37=0,"-",IF(Z37&gt;40,"RIESGO SIGNIFICATIVO",IF(Z37&lt;21,"RIESGO LEVE","RIESGO MODERADO")))</f>
        <v>RIESGO LEVE</v>
      </c>
      <c r="AB37" s="224" t="s">
        <v>742</v>
      </c>
      <c r="AC37" s="222"/>
      <c r="AD37" s="222"/>
      <c r="AE37" s="222"/>
      <c r="AF37" s="225"/>
    </row>
    <row r="38" spans="1:32" s="45" customFormat="1" ht="97.5" customHeight="1" thickBot="1">
      <c r="A38" s="209"/>
      <c r="B38" s="209"/>
      <c r="C38" s="359" t="s">
        <v>582</v>
      </c>
      <c r="D38" s="360"/>
      <c r="E38" s="221" t="s">
        <v>61</v>
      </c>
      <c r="F38" s="221" t="s">
        <v>676</v>
      </c>
      <c r="G38" s="221" t="s">
        <v>696</v>
      </c>
      <c r="H38" s="221" t="s">
        <v>691</v>
      </c>
      <c r="I38" s="221" t="s">
        <v>700</v>
      </c>
      <c r="J38" s="221" t="s">
        <v>279</v>
      </c>
      <c r="K38" s="221" t="s">
        <v>532</v>
      </c>
      <c r="L38" s="221" t="s">
        <v>296</v>
      </c>
      <c r="M38" s="221" t="s">
        <v>300</v>
      </c>
      <c r="N38" s="221" t="s">
        <v>530</v>
      </c>
      <c r="O38" s="222">
        <f>ROUND((((IF(K38=[1]Datos!$B$109,4,IF(K38=[1]Datos!$B$110,3,IF(K38=[1]Datos!$B$111,2,IF(K38=[1]Datos!$B$112,1,0)))))+(IF(L38=[1]Datos!$B$115,4,IF(L38=[1]Datos!$B$116,3,IF(L38=[1]Datos!$B$117,2,IF(L38=[1]Datos!$B$118,1,0)))))+(IF(M38=[1]Datos!$B$121,4,IF(M38=[1]Datos!$B$122,3,IF(M38=[1]Datos!$B$123,2,IF(M38=[1]Datos!$B$124,1,0)))))+(IF(N38=[1]Datos!$B$127,4,IF(N38=[1]Datos!$B$128,3,IF(N38=[1]Datos!$B$129,2,IF(N38=[1]Datos!$B$130,1,0))))))/4),0)</f>
        <v>2</v>
      </c>
      <c r="P38" s="221" t="s">
        <v>295</v>
      </c>
      <c r="Q38" s="221" t="s">
        <v>296</v>
      </c>
      <c r="R38" s="221" t="s">
        <v>300</v>
      </c>
      <c r="S38" s="221" t="s">
        <v>536</v>
      </c>
      <c r="T38" s="222">
        <f>ROUND((((IF(P38=[1]Datos!$B$109,4,IF(P38=[1]Datos!$B$110,3,IF(P38=[1]Datos!$B$111,2,IF(P38=[1]Datos!$B$112,1,0)))))+(IF(Q38=[1]Datos!$B$115,4,IF(Q38=[1]Datos!$B$116,3,IF(Q38=[1]Datos!$B$117,2,IF(Q38=[1]Datos!$B$118,1,0)))))+(IF(R38=[1]Datos!$B$121,4,IF(R38=[1]Datos!$B$122,3,IF(R38=[1]Datos!$B$123,2,IF(R38=[1]Datos!$B$124,1,0)))))+(IF(S38=[1]Datos!$B$127,4,IF(S38=[1]Datos!$B$128,3,IF(S38=[1]Datos!$B$129,2,IF(S38=[1]Datos!$B$130,1,0))))))/4),0)</f>
        <v>2</v>
      </c>
      <c r="U38" s="221" t="s">
        <v>295</v>
      </c>
      <c r="V38" s="221" t="s">
        <v>296</v>
      </c>
      <c r="W38" s="221" t="s">
        <v>300</v>
      </c>
      <c r="X38" s="221" t="s">
        <v>540</v>
      </c>
      <c r="Y38" s="222">
        <f>ROUND((((IF(U38=[1]Datos!$B$109,4,IF(U38=[1]Datos!$B$110,3,IF(U38=[1]Datos!$B$111,2,IF(U38=[1]Datos!$B$112,1,0)))))+(IF(V38=[1]Datos!$B$115,4,IF(V38=[1]Datos!$B$116,3,IF(V38=[1]Datos!$B$117,2,IF(V38=[1]Datos!$B$118,1,0)))))+(IF(W38=[1]Datos!$B$121,4,IF(W38=[1]Datos!$B$122,3,IF(W38=[1]Datos!$B$123,2,IF(W38=[1]Datos!$B$124,1,0)))))+(IF(X38=[1]Datos!$B$127,4,IF(X38=[1]Datos!$B$128,3,IF(X38=[1]Datos!$B$129,2,IF(X38=[1]Datos!$B$130,1,0))))))/4),0)</f>
        <v>2</v>
      </c>
      <c r="Z38" s="222">
        <f>IF(J38=[1]Datos!$B$102,5*(O38+T38+Y38),IF(J38=[1]Datos!$B$103,4*(O38+T38+Y38),IF(J38=[1]Datos!$B$104,3*(O38+T38+Y38),IF(J38=[1]Datos!$B$105,2*(O38+T38+Y38),IF(J38=[1]Datos!$B$106,1*(O38+T38+Y38),0)))))</f>
        <v>24</v>
      </c>
      <c r="AA38" s="223" t="str">
        <f t="shared" si="4"/>
        <v>RIESGO MODERADO</v>
      </c>
      <c r="AB38" s="224" t="s">
        <v>740</v>
      </c>
      <c r="AC38" s="222" t="s">
        <v>755</v>
      </c>
      <c r="AD38" s="222" t="s">
        <v>756</v>
      </c>
      <c r="AE38" s="222" t="s">
        <v>757</v>
      </c>
      <c r="AF38" s="225" t="s">
        <v>778</v>
      </c>
    </row>
    <row r="39" spans="1:32" s="45" customFormat="1" ht="97.5" customHeight="1" thickBot="1">
      <c r="A39" s="209"/>
      <c r="B39" s="209"/>
      <c r="C39" s="359" t="s">
        <v>582</v>
      </c>
      <c r="D39" s="360"/>
      <c r="E39" s="221" t="s">
        <v>61</v>
      </c>
      <c r="F39" s="221" t="s">
        <v>676</v>
      </c>
      <c r="G39" s="221" t="s">
        <v>696</v>
      </c>
      <c r="H39" s="221" t="s">
        <v>691</v>
      </c>
      <c r="I39" s="221" t="s">
        <v>701</v>
      </c>
      <c r="J39" s="221" t="s">
        <v>279</v>
      </c>
      <c r="K39" s="221" t="s">
        <v>532</v>
      </c>
      <c r="L39" s="221" t="s">
        <v>296</v>
      </c>
      <c r="M39" s="221" t="s">
        <v>297</v>
      </c>
      <c r="N39" s="221" t="s">
        <v>529</v>
      </c>
      <c r="O39" s="222">
        <f>ROUND((((IF(K39=[1]Datos!$B$109,4,IF(K39=[1]Datos!$B$110,3,IF(K39=[1]Datos!$B$111,2,IF(K39=[1]Datos!$B$112,1,0)))))+(IF(L39=[1]Datos!$B$115,4,IF(L39=[1]Datos!$B$116,3,IF(L39=[1]Datos!$B$117,2,IF(L39=[1]Datos!$B$118,1,0)))))+(IF(M39=[1]Datos!$B$121,4,IF(M39=[1]Datos!$B$122,3,IF(M39=[1]Datos!$B$123,2,IF(M39=[1]Datos!$B$124,1,0)))))+(IF(N39=[1]Datos!$B$127,4,IF(N39=[1]Datos!$B$128,3,IF(N39=[1]Datos!$B$129,2,IF(N39=[1]Datos!$B$130,1,0))))))/4),0)</f>
        <v>2</v>
      </c>
      <c r="P39" s="221" t="s">
        <v>295</v>
      </c>
      <c r="Q39" s="221" t="s">
        <v>296</v>
      </c>
      <c r="R39" s="221" t="s">
        <v>300</v>
      </c>
      <c r="S39" s="221" t="s">
        <v>536</v>
      </c>
      <c r="T39" s="222">
        <f>ROUND((((IF(P39=[1]Datos!$B$109,4,IF(P39=[1]Datos!$B$110,3,IF(P39=[1]Datos!$B$111,2,IF(P39=[1]Datos!$B$112,1,0)))))+(IF(Q39=[1]Datos!$B$115,4,IF(Q39=[1]Datos!$B$116,3,IF(Q39=[1]Datos!$B$117,2,IF(Q39=[1]Datos!$B$118,1,0)))))+(IF(R39=[1]Datos!$B$121,4,IF(R39=[1]Datos!$B$122,3,IF(R39=[1]Datos!$B$123,2,IF(R39=[1]Datos!$B$124,1,0)))))+(IF(S39=[1]Datos!$B$127,4,IF(S39=[1]Datos!$B$128,3,IF(S39=[1]Datos!$B$129,2,IF(S39=[1]Datos!$B$130,1,0))))))/4),0)</f>
        <v>2</v>
      </c>
      <c r="U39" s="221" t="s">
        <v>295</v>
      </c>
      <c r="V39" s="221" t="s">
        <v>296</v>
      </c>
      <c r="W39" s="221" t="s">
        <v>300</v>
      </c>
      <c r="X39" s="221" t="s">
        <v>540</v>
      </c>
      <c r="Y39" s="222">
        <f>ROUND((((IF(U39=[1]Datos!$B$109,4,IF(U39=[1]Datos!$B$110,3,IF(U39=[1]Datos!$B$111,2,IF(U39=[1]Datos!$B$112,1,0)))))+(IF(V39=[1]Datos!$B$115,4,IF(V39=[1]Datos!$B$116,3,IF(V39=[1]Datos!$B$117,2,IF(V39=[1]Datos!$B$118,1,0)))))+(IF(W39=[1]Datos!$B$121,4,IF(W39=[1]Datos!$B$122,3,IF(W39=[1]Datos!$B$123,2,IF(W39=[1]Datos!$B$124,1,0)))))+(IF(X39=[1]Datos!$B$127,4,IF(X39=[1]Datos!$B$128,3,IF(X39=[1]Datos!$B$129,2,IF(X39=[1]Datos!$B$130,1,0))))))/4),0)</f>
        <v>2</v>
      </c>
      <c r="Z39" s="222">
        <f>IF(J39=[1]Datos!$B$102,5*(O39+T39+Y39),IF(J39=[1]Datos!$B$103,4*(O39+T39+Y39),IF(J39=[1]Datos!$B$104,3*(O39+T39+Y39),IF(J39=[1]Datos!$B$105,2*(O39+T39+Y39),IF(J39=[1]Datos!$B$106,1*(O39+T39+Y39),0)))))</f>
        <v>24</v>
      </c>
      <c r="AA39" s="223" t="str">
        <f t="shared" si="4"/>
        <v>RIESGO MODERADO</v>
      </c>
      <c r="AB39" s="224" t="s">
        <v>740</v>
      </c>
      <c r="AC39" s="222" t="s">
        <v>755</v>
      </c>
      <c r="AD39" s="222" t="s">
        <v>756</v>
      </c>
      <c r="AE39" s="222" t="s">
        <v>757</v>
      </c>
      <c r="AF39" s="225" t="s">
        <v>778</v>
      </c>
    </row>
    <row r="40" spans="1:32" s="45" customFormat="1" ht="97.5" customHeight="1" thickBot="1">
      <c r="A40" s="209"/>
      <c r="B40" s="209"/>
      <c r="C40" s="359" t="s">
        <v>582</v>
      </c>
      <c r="D40" s="360"/>
      <c r="E40" s="221" t="s">
        <v>61</v>
      </c>
      <c r="F40" s="221" t="s">
        <v>676</v>
      </c>
      <c r="G40" s="221" t="s">
        <v>696</v>
      </c>
      <c r="H40" s="221" t="s">
        <v>691</v>
      </c>
      <c r="I40" s="221" t="s">
        <v>702</v>
      </c>
      <c r="J40" s="221" t="s">
        <v>280</v>
      </c>
      <c r="K40" s="221" t="s">
        <v>532</v>
      </c>
      <c r="L40" s="221" t="s">
        <v>296</v>
      </c>
      <c r="M40" s="221" t="s">
        <v>302</v>
      </c>
      <c r="N40" s="221" t="s">
        <v>530</v>
      </c>
      <c r="O40" s="222">
        <f>ROUND((((IF(K40=[1]Datos!$B$109,4,IF(K40=[1]Datos!$B$110,3,IF(K40=[1]Datos!$B$111,2,IF(K40=[1]Datos!$B$112,1,0)))))+(IF(L40=[1]Datos!$B$115,4,IF(L40=[1]Datos!$B$116,3,IF(L40=[1]Datos!$B$117,2,IF(L40=[1]Datos!$B$118,1,0)))))+(IF(M40=[1]Datos!$B$121,4,IF(M40=[1]Datos!$B$122,3,IF(M40=[1]Datos!$B$123,2,IF(M40=[1]Datos!$B$124,1,0)))))+(IF(N40=[1]Datos!$B$127,4,IF(N40=[1]Datos!$B$128,3,IF(N40=[1]Datos!$B$129,2,IF(N40=[1]Datos!$B$130,1,0))))))/4),0)</f>
        <v>2</v>
      </c>
      <c r="P40" s="221" t="s">
        <v>749</v>
      </c>
      <c r="Q40" s="221" t="s">
        <v>296</v>
      </c>
      <c r="R40" s="221" t="s">
        <v>302</v>
      </c>
      <c r="S40" s="221" t="s">
        <v>536</v>
      </c>
      <c r="T40" s="222">
        <f>ROUND((((IF(P40=[1]Datos!$B$109,4,IF(P40=[1]Datos!$B$110,3,IF(P40=[1]Datos!$B$111,2,IF(P40=[1]Datos!$B$112,1,0)))))+(IF(Q40=[1]Datos!$B$115,4,IF(Q40=[1]Datos!$B$116,3,IF(Q40=[1]Datos!$B$117,2,IF(Q40=[1]Datos!$B$118,1,0)))))+(IF(R40=[1]Datos!$B$121,4,IF(R40=[1]Datos!$B$122,3,IF(R40=[1]Datos!$B$123,2,IF(R40=[1]Datos!$B$124,1,0)))))+(IF(S40=[1]Datos!$B$127,4,IF(S40=[1]Datos!$B$128,3,IF(S40=[1]Datos!$B$129,2,IF(S40=[1]Datos!$B$130,1,0))))))/4),0)</f>
        <v>1</v>
      </c>
      <c r="U40" s="221" t="s">
        <v>532</v>
      </c>
      <c r="V40" s="221" t="s">
        <v>296</v>
      </c>
      <c r="W40" s="221" t="s">
        <v>302</v>
      </c>
      <c r="X40" s="221" t="s">
        <v>540</v>
      </c>
      <c r="Y40" s="222">
        <f>ROUND((((IF(U40=[1]Datos!$B$109,4,IF(U40=[1]Datos!$B$110,3,IF(U40=[1]Datos!$B$111,2,IF(U40=[1]Datos!$B$112,1,0)))))+(IF(V40=[1]Datos!$B$115,4,IF(V40=[1]Datos!$B$116,3,IF(V40=[1]Datos!$B$117,2,IF(V40=[1]Datos!$B$118,1,0)))))+(IF(W40=[1]Datos!$B$121,4,IF(W40=[1]Datos!$B$122,3,IF(W40=[1]Datos!$B$123,2,IF(W40=[1]Datos!$B$124,1,0)))))+(IF(X40=[1]Datos!$B$127,4,IF(X40=[1]Datos!$B$128,3,IF(X40=[1]Datos!$B$129,2,IF(X40=[1]Datos!$B$130,1,0))))))/4),0)</f>
        <v>2</v>
      </c>
      <c r="Z40" s="222">
        <f>IF(J40=[1]Datos!$B$102,5*(O40+T40+Y40),IF(J40=[1]Datos!$B$103,4*(O40+T40+Y40),IF(J40=[1]Datos!$B$104,3*(O40+T40+Y40),IF(J40=[1]Datos!$B$105,2*(O40+T40+Y40),IF(J40=[1]Datos!$B$106,1*(O40+T40+Y40),0)))))</f>
        <v>15</v>
      </c>
      <c r="AA40" s="223" t="str">
        <f t="shared" si="4"/>
        <v>RIESGO LEVE</v>
      </c>
      <c r="AB40" s="224" t="s">
        <v>742</v>
      </c>
      <c r="AC40" s="222"/>
      <c r="AD40" s="222"/>
      <c r="AE40" s="222"/>
      <c r="AF40" s="225"/>
    </row>
    <row r="41" spans="1:32" s="45" customFormat="1" ht="97.5" customHeight="1" thickBot="1">
      <c r="A41" s="209"/>
      <c r="B41" s="209"/>
      <c r="C41" s="359" t="s">
        <v>582</v>
      </c>
      <c r="D41" s="360"/>
      <c r="E41" s="221" t="s">
        <v>61</v>
      </c>
      <c r="F41" s="221" t="s">
        <v>676</v>
      </c>
      <c r="G41" s="221" t="s">
        <v>696</v>
      </c>
      <c r="H41" s="221" t="s">
        <v>691</v>
      </c>
      <c r="I41" s="221" t="s">
        <v>703</v>
      </c>
      <c r="J41" s="221" t="s">
        <v>280</v>
      </c>
      <c r="K41" s="221" t="s">
        <v>532</v>
      </c>
      <c r="L41" s="221" t="s">
        <v>296</v>
      </c>
      <c r="M41" s="221" t="s">
        <v>302</v>
      </c>
      <c r="N41" s="221" t="s">
        <v>529</v>
      </c>
      <c r="O41" s="222">
        <f>ROUND((((IF(K41=[1]Datos!$B$109,4,IF(K41=[1]Datos!$B$110,3,IF(K41=[1]Datos!$B$111,2,IF(K41=[1]Datos!$B$112,1,0)))))+(IF(L41=[1]Datos!$B$115,4,IF(L41=[1]Datos!$B$116,3,IF(L41=[1]Datos!$B$117,2,IF(L41=[1]Datos!$B$118,1,0)))))+(IF(M41=[1]Datos!$B$121,4,IF(M41=[1]Datos!$B$122,3,IF(M41=[1]Datos!$B$123,2,IF(M41=[1]Datos!$B$124,1,0)))))+(IF(N41=[1]Datos!$B$127,4,IF(N41=[1]Datos!$B$128,3,IF(N41=[1]Datos!$B$129,2,IF(N41=[1]Datos!$B$130,1,0))))))/4),0)</f>
        <v>2</v>
      </c>
      <c r="P41" s="221" t="s">
        <v>749</v>
      </c>
      <c r="Q41" s="221" t="s">
        <v>296</v>
      </c>
      <c r="R41" s="221" t="s">
        <v>302</v>
      </c>
      <c r="S41" s="221" t="s">
        <v>536</v>
      </c>
      <c r="T41" s="222">
        <f>ROUND((((IF(P41=[1]Datos!$B$109,4,IF(P41=[1]Datos!$B$110,3,IF(P41=[1]Datos!$B$111,2,IF(P41=[1]Datos!$B$112,1,0)))))+(IF(Q41=[1]Datos!$B$115,4,IF(Q41=[1]Datos!$B$116,3,IF(Q41=[1]Datos!$B$117,2,IF(Q41=[1]Datos!$B$118,1,0)))))+(IF(R41=[1]Datos!$B$121,4,IF(R41=[1]Datos!$B$122,3,IF(R41=[1]Datos!$B$123,2,IF(R41=[1]Datos!$B$124,1,0)))))+(IF(S41=[1]Datos!$B$127,4,IF(S41=[1]Datos!$B$128,3,IF(S41=[1]Datos!$B$129,2,IF(S41=[1]Datos!$B$130,1,0))))))/4),0)</f>
        <v>1</v>
      </c>
      <c r="U41" s="221" t="s">
        <v>532</v>
      </c>
      <c r="V41" s="221" t="s">
        <v>296</v>
      </c>
      <c r="W41" s="221" t="s">
        <v>302</v>
      </c>
      <c r="X41" s="221" t="s">
        <v>540</v>
      </c>
      <c r="Y41" s="222">
        <f>ROUND((((IF(U41=[1]Datos!$B$109,4,IF(U41=[1]Datos!$B$110,3,IF(U41=[1]Datos!$B$111,2,IF(U41=[1]Datos!$B$112,1,0)))))+(IF(V41=[1]Datos!$B$115,4,IF(V41=[1]Datos!$B$116,3,IF(V41=[1]Datos!$B$117,2,IF(V41=[1]Datos!$B$118,1,0)))))+(IF(W41=[1]Datos!$B$121,4,IF(W41=[1]Datos!$B$122,3,IF(W41=[1]Datos!$B$123,2,IF(W41=[1]Datos!$B$124,1,0)))))+(IF(X41=[1]Datos!$B$127,4,IF(X41=[1]Datos!$B$128,3,IF(X41=[1]Datos!$B$129,2,IF(X41=[1]Datos!$B$130,1,0))))))/4),0)</f>
        <v>2</v>
      </c>
      <c r="Z41" s="222">
        <f>IF(J41=[1]Datos!$B$102,5*(O41+T41+Y41),IF(J41=[1]Datos!$B$103,4*(O41+T41+Y41),IF(J41=[1]Datos!$B$104,3*(O41+T41+Y41),IF(J41=[1]Datos!$B$105,2*(O41+T41+Y41),IF(J41=[1]Datos!$B$106,1*(O41+T41+Y41),0)))))</f>
        <v>15</v>
      </c>
      <c r="AA41" s="223" t="str">
        <f t="shared" si="4"/>
        <v>RIESGO LEVE</v>
      </c>
      <c r="AB41" s="224" t="s">
        <v>742</v>
      </c>
      <c r="AC41" s="222"/>
      <c r="AD41" s="222"/>
      <c r="AE41" s="222"/>
      <c r="AF41" s="225"/>
    </row>
    <row r="42" spans="1:32" s="45" customFormat="1" ht="97.5" customHeight="1" thickBot="1">
      <c r="A42" s="209"/>
      <c r="B42" s="209"/>
      <c r="C42" s="359" t="s">
        <v>582</v>
      </c>
      <c r="D42" s="360"/>
      <c r="E42" s="221" t="s">
        <v>61</v>
      </c>
      <c r="F42" s="221" t="s">
        <v>676</v>
      </c>
      <c r="G42" s="221" t="s">
        <v>696</v>
      </c>
      <c r="H42" s="221" t="s">
        <v>691</v>
      </c>
      <c r="I42" s="221" t="s">
        <v>705</v>
      </c>
      <c r="J42" s="221" t="s">
        <v>279</v>
      </c>
      <c r="K42" s="221" t="s">
        <v>532</v>
      </c>
      <c r="L42" s="221" t="s">
        <v>296</v>
      </c>
      <c r="M42" s="221" t="s">
        <v>302</v>
      </c>
      <c r="N42" s="221" t="s">
        <v>530</v>
      </c>
      <c r="O42" s="222">
        <f>ROUND((((IF(K42=[1]Datos!$B$109,4,IF(K42=[1]Datos!$B$110,3,IF(K42=[1]Datos!$B$111,2,IF(K42=[1]Datos!$B$112,1,0)))))+(IF(L42=[1]Datos!$B$115,4,IF(L42=[1]Datos!$B$116,3,IF(L42=[1]Datos!$B$117,2,IF(L42=[1]Datos!$B$118,1,0)))))+(IF(M42=[1]Datos!$B$121,4,IF(M42=[1]Datos!$B$122,3,IF(M42=[1]Datos!$B$123,2,IF(M42=[1]Datos!$B$124,1,0)))))+(IF(N42=[1]Datos!$B$127,4,IF(N42=[1]Datos!$B$128,3,IF(N42=[1]Datos!$B$129,2,IF(N42=[1]Datos!$B$130,1,0))))))/4),0)</f>
        <v>2</v>
      </c>
      <c r="P42" s="221" t="s">
        <v>749</v>
      </c>
      <c r="Q42" s="221" t="s">
        <v>296</v>
      </c>
      <c r="R42" s="221" t="s">
        <v>302</v>
      </c>
      <c r="S42" s="221" t="s">
        <v>536</v>
      </c>
      <c r="T42" s="222">
        <f>ROUND((((IF(P42=[1]Datos!$B$109,4,IF(P42=[1]Datos!$B$110,3,IF(P42=[1]Datos!$B$111,2,IF(P42=[1]Datos!$B$112,1,0)))))+(IF(Q42=[1]Datos!$B$115,4,IF(Q42=[1]Datos!$B$116,3,IF(Q42=[1]Datos!$B$117,2,IF(Q42=[1]Datos!$B$118,1,0)))))+(IF(R42=[1]Datos!$B$121,4,IF(R42=[1]Datos!$B$122,3,IF(R42=[1]Datos!$B$123,2,IF(R42=[1]Datos!$B$124,1,0)))))+(IF(S42=[1]Datos!$B$127,4,IF(S42=[1]Datos!$B$128,3,IF(S42=[1]Datos!$B$129,2,IF(S42=[1]Datos!$B$130,1,0))))))/4),0)</f>
        <v>1</v>
      </c>
      <c r="U42" s="221" t="s">
        <v>750</v>
      </c>
      <c r="V42" s="221" t="s">
        <v>296</v>
      </c>
      <c r="W42" s="221" t="s">
        <v>302</v>
      </c>
      <c r="X42" s="221" t="s">
        <v>540</v>
      </c>
      <c r="Y42" s="222">
        <f>ROUND((((IF(U42=[1]Datos!$B$109,4,IF(U42=[1]Datos!$B$110,3,IF(U42=[1]Datos!$B$111,2,IF(U42=[1]Datos!$B$112,1,0)))))+(IF(V42=[1]Datos!$B$115,4,IF(V42=[1]Datos!$B$116,3,IF(V42=[1]Datos!$B$117,2,IF(V42=[1]Datos!$B$118,1,0)))))+(IF(W42=[1]Datos!$B$121,4,IF(W42=[1]Datos!$B$122,3,IF(W42=[1]Datos!$B$123,2,IF(W42=[1]Datos!$B$124,1,0)))))+(IF(X42=[1]Datos!$B$127,4,IF(X42=[1]Datos!$B$128,3,IF(X42=[1]Datos!$B$129,2,IF(X42=[1]Datos!$B$130,1,0))))))/4),0)</f>
        <v>2</v>
      </c>
      <c r="Z42" s="222">
        <f>IF(J42=[1]Datos!$B$102,5*(O42+T42+Y42),IF(J42=[1]Datos!$B$103,4*(O42+T42+Y42),IF(J42=[1]Datos!$B$104,3*(O42+T42+Y42),IF(J42=[1]Datos!$B$105,2*(O42+T42+Y42),IF(J42=[1]Datos!$B$106,1*(O42+T42+Y42),0)))))</f>
        <v>20</v>
      </c>
      <c r="AA42" s="223" t="str">
        <f t="shared" si="4"/>
        <v>RIESGO LEVE</v>
      </c>
      <c r="AB42" s="224" t="s">
        <v>742</v>
      </c>
      <c r="AC42" s="222"/>
      <c r="AD42" s="222"/>
      <c r="AE42" s="222"/>
      <c r="AF42" s="225"/>
    </row>
    <row r="43" spans="1:32" s="45" customFormat="1" ht="97.5" customHeight="1" thickBot="1">
      <c r="A43" s="209"/>
      <c r="B43" s="209"/>
      <c r="C43" s="359" t="s">
        <v>582</v>
      </c>
      <c r="D43" s="360"/>
      <c r="E43" s="221" t="s">
        <v>61</v>
      </c>
      <c r="F43" s="221" t="s">
        <v>676</v>
      </c>
      <c r="G43" s="221" t="s">
        <v>696</v>
      </c>
      <c r="H43" s="221" t="s">
        <v>284</v>
      </c>
      <c r="I43" s="221" t="s">
        <v>707</v>
      </c>
      <c r="J43" s="221" t="s">
        <v>281</v>
      </c>
      <c r="K43" s="221" t="s">
        <v>532</v>
      </c>
      <c r="L43" s="221" t="s">
        <v>296</v>
      </c>
      <c r="M43" s="221" t="s">
        <v>302</v>
      </c>
      <c r="N43" s="221" t="s">
        <v>530</v>
      </c>
      <c r="O43" s="222">
        <f>ROUND((((IF(K43=[1]Datos!$B$109,4,IF(K43=[1]Datos!$B$110,3,IF(K43=[1]Datos!$B$111,2,IF(K43=[1]Datos!$B$112,1,0)))))+(IF(L43=[1]Datos!$B$115,4,IF(L43=[1]Datos!$B$116,3,IF(L43=[1]Datos!$B$117,2,IF(L43=[1]Datos!$B$118,1,0)))))+(IF(M43=[1]Datos!$B$121,4,IF(M43=[1]Datos!$B$122,3,IF(M43=[1]Datos!$B$123,2,IF(M43=[1]Datos!$B$124,1,0)))))+(IF(N43=[1]Datos!$B$127,4,IF(N43=[1]Datos!$B$128,3,IF(N43=[1]Datos!$B$129,2,IF(N43=[1]Datos!$B$130,1,0))))))/4),0)</f>
        <v>2</v>
      </c>
      <c r="P43" s="221" t="s">
        <v>749</v>
      </c>
      <c r="Q43" s="221" t="s">
        <v>296</v>
      </c>
      <c r="R43" s="221" t="s">
        <v>302</v>
      </c>
      <c r="S43" s="221" t="s">
        <v>536</v>
      </c>
      <c r="T43" s="222">
        <f>ROUND((((IF(P43=[1]Datos!$B$109,4,IF(P43=[1]Datos!$B$110,3,IF(P43=[1]Datos!$B$111,2,IF(P43=[1]Datos!$B$112,1,0)))))+(IF(Q43=[1]Datos!$B$115,4,IF(Q43=[1]Datos!$B$116,3,IF(Q43=[1]Datos!$B$117,2,IF(Q43=[1]Datos!$B$118,1,0)))))+(IF(R43=[1]Datos!$B$121,4,IF(R43=[1]Datos!$B$122,3,IF(R43=[1]Datos!$B$123,2,IF(R43=[1]Datos!$B$124,1,0)))))+(IF(S43=[1]Datos!$B$127,4,IF(S43=[1]Datos!$B$128,3,IF(S43=[1]Datos!$B$129,2,IF(S43=[1]Datos!$B$130,1,0))))))/4),0)</f>
        <v>1</v>
      </c>
      <c r="U43" s="221" t="s">
        <v>532</v>
      </c>
      <c r="V43" s="221" t="s">
        <v>296</v>
      </c>
      <c r="W43" s="221" t="s">
        <v>300</v>
      </c>
      <c r="X43" s="221" t="s">
        <v>529</v>
      </c>
      <c r="Y43" s="222">
        <f>ROUND((((IF(U43=[1]Datos!$B$109,4,IF(U43=[1]Datos!$B$110,3,IF(U43=[1]Datos!$B$111,2,IF(U43=[1]Datos!$B$112,1,0)))))+(IF(V43=[1]Datos!$B$115,4,IF(V43=[1]Datos!$B$116,3,IF(V43=[1]Datos!$B$117,2,IF(V43=[1]Datos!$B$118,1,0)))))+(IF(W43=[1]Datos!$B$121,4,IF(W43=[1]Datos!$B$122,3,IF(W43=[1]Datos!$B$123,2,IF(W43=[1]Datos!$B$124,1,0)))))+(IF(X43=[1]Datos!$B$127,4,IF(X43=[1]Datos!$B$128,3,IF(X43=[1]Datos!$B$129,2,IF(X43=[1]Datos!$B$130,1,0))))))/4),0)</f>
        <v>2</v>
      </c>
      <c r="Z43" s="222">
        <f>IF(J43=[1]Datos!$B$102,5*(O43+T43+Y43),IF(J43=[1]Datos!$B$103,4*(O43+T43+Y43),IF(J43=[1]Datos!$B$104,3*(O43+T43+Y43),IF(J43=[1]Datos!$B$105,2*(O43+T43+Y43),IF(J43=[1]Datos!$B$106,1*(O43+T43+Y43),0)))))</f>
        <v>10</v>
      </c>
      <c r="AA43" s="223" t="str">
        <f t="shared" si="4"/>
        <v>RIESGO LEVE</v>
      </c>
      <c r="AB43" s="224" t="s">
        <v>742</v>
      </c>
      <c r="AC43" s="222"/>
      <c r="AD43" s="222"/>
      <c r="AE43" s="222"/>
      <c r="AF43" s="225"/>
    </row>
    <row r="44" spans="1:32" s="45" customFormat="1" ht="97.5" customHeight="1" thickBot="1">
      <c r="A44" s="209"/>
      <c r="B44" s="209"/>
      <c r="C44" s="359" t="s">
        <v>582</v>
      </c>
      <c r="D44" s="360"/>
      <c r="E44" s="221" t="s">
        <v>61</v>
      </c>
      <c r="F44" s="221" t="s">
        <v>676</v>
      </c>
      <c r="G44" s="221" t="s">
        <v>696</v>
      </c>
      <c r="H44" s="221" t="s">
        <v>688</v>
      </c>
      <c r="I44" s="221" t="s">
        <v>707</v>
      </c>
      <c r="J44" s="221" t="s">
        <v>281</v>
      </c>
      <c r="K44" s="221" t="s">
        <v>532</v>
      </c>
      <c r="L44" s="221" t="s">
        <v>296</v>
      </c>
      <c r="M44" s="221" t="s">
        <v>302</v>
      </c>
      <c r="N44" s="221" t="s">
        <v>530</v>
      </c>
      <c r="O44" s="222">
        <f>ROUND((((IF(K44=[1]Datos!$B$109,4,IF(K44=[1]Datos!$B$110,3,IF(K44=[1]Datos!$B$111,2,IF(K44=[1]Datos!$B$112,1,0)))))+(IF(L44=[1]Datos!$B$115,4,IF(L44=[1]Datos!$B$116,3,IF(L44=[1]Datos!$B$117,2,IF(L44=[1]Datos!$B$118,1,0)))))+(IF(M44=[1]Datos!$B$121,4,IF(M44=[1]Datos!$B$122,3,IF(M44=[1]Datos!$B$123,2,IF(M44=[1]Datos!$B$124,1,0)))))+(IF(N44=[1]Datos!$B$127,4,IF(N44=[1]Datos!$B$128,3,IF(N44=[1]Datos!$B$129,2,IF(N44=[1]Datos!$B$130,1,0))))))/4),0)</f>
        <v>2</v>
      </c>
      <c r="P44" s="221" t="s">
        <v>749</v>
      </c>
      <c r="Q44" s="221" t="s">
        <v>296</v>
      </c>
      <c r="R44" s="221" t="s">
        <v>302</v>
      </c>
      <c r="S44" s="221" t="s">
        <v>536</v>
      </c>
      <c r="T44" s="222">
        <f>ROUND((((IF(P44=[1]Datos!$B$109,4,IF(P44=[1]Datos!$B$110,3,IF(P44=[1]Datos!$B$111,2,IF(P44=[1]Datos!$B$112,1,0)))))+(IF(Q44=[1]Datos!$B$115,4,IF(Q44=[1]Datos!$B$116,3,IF(Q44=[1]Datos!$B$117,2,IF(Q44=[1]Datos!$B$118,1,0)))))+(IF(R44=[1]Datos!$B$121,4,IF(R44=[1]Datos!$B$122,3,IF(R44=[1]Datos!$B$123,2,IF(R44=[1]Datos!$B$124,1,0)))))+(IF(S44=[1]Datos!$B$127,4,IF(S44=[1]Datos!$B$128,3,IF(S44=[1]Datos!$B$129,2,IF(S44=[1]Datos!$B$130,1,0))))))/4),0)</f>
        <v>1</v>
      </c>
      <c r="U44" s="221" t="s">
        <v>532</v>
      </c>
      <c r="V44" s="221" t="s">
        <v>299</v>
      </c>
      <c r="W44" s="221" t="s">
        <v>302</v>
      </c>
      <c r="X44" s="221" t="s">
        <v>540</v>
      </c>
      <c r="Y44" s="222">
        <f>ROUND((((IF(U44=[1]Datos!$B$109,4,IF(U44=[1]Datos!$B$110,3,IF(U44=[1]Datos!$B$111,2,IF(U44=[1]Datos!$B$112,1,0)))))+(IF(V44=[1]Datos!$B$115,4,IF(V44=[1]Datos!$B$116,3,IF(V44=[1]Datos!$B$117,2,IF(V44=[1]Datos!$B$118,1,0)))))+(IF(W44=[1]Datos!$B$121,4,IF(W44=[1]Datos!$B$122,3,IF(W44=[1]Datos!$B$123,2,IF(W44=[1]Datos!$B$124,1,0)))))+(IF(X44=[1]Datos!$B$127,4,IF(X44=[1]Datos!$B$128,3,IF(X44=[1]Datos!$B$129,2,IF(X44=[1]Datos!$B$130,1,0))))))/4),0)</f>
        <v>1</v>
      </c>
      <c r="Z44" s="222">
        <f>IF(J44=[1]Datos!$B$102,5*(O44+T44+Y44),IF(J44=[1]Datos!$B$103,4*(O44+T44+Y44),IF(J44=[1]Datos!$B$104,3*(O44+T44+Y44),IF(J44=[1]Datos!$B$105,2*(O44+T44+Y44),IF(J44=[1]Datos!$B$106,1*(O44+T44+Y44),0)))))</f>
        <v>8</v>
      </c>
      <c r="AA44" s="223" t="str">
        <f t="shared" si="4"/>
        <v>RIESGO LEVE</v>
      </c>
      <c r="AB44" s="224" t="s">
        <v>742</v>
      </c>
      <c r="AC44" s="222"/>
      <c r="AD44" s="222"/>
      <c r="AE44" s="222"/>
      <c r="AF44" s="225"/>
    </row>
    <row r="45" spans="1:32" s="45" customFormat="1" ht="97.5" customHeight="1" thickBot="1">
      <c r="A45" s="209"/>
      <c r="B45" s="209"/>
      <c r="C45" s="359" t="s">
        <v>582</v>
      </c>
      <c r="D45" s="360"/>
      <c r="E45" s="221" t="s">
        <v>61</v>
      </c>
      <c r="F45" s="221" t="s">
        <v>676</v>
      </c>
      <c r="G45" s="221" t="s">
        <v>696</v>
      </c>
      <c r="H45" s="221" t="s">
        <v>284</v>
      </c>
      <c r="I45" s="221" t="s">
        <v>708</v>
      </c>
      <c r="J45" s="221" t="s">
        <v>281</v>
      </c>
      <c r="K45" s="221" t="s">
        <v>532</v>
      </c>
      <c r="L45" s="221" t="s">
        <v>296</v>
      </c>
      <c r="M45" s="221" t="s">
        <v>302</v>
      </c>
      <c r="N45" s="221" t="s">
        <v>530</v>
      </c>
      <c r="O45" s="222">
        <f>ROUND((((IF(K45=[1]Datos!$B$109,4,IF(K45=[1]Datos!$B$110,3,IF(K45=[1]Datos!$B$111,2,IF(K45=[1]Datos!$B$112,1,0)))))+(IF(L45=[1]Datos!$B$115,4,IF(L45=[1]Datos!$B$116,3,IF(L45=[1]Datos!$B$117,2,IF(L45=[1]Datos!$B$118,1,0)))))+(IF(M45=[1]Datos!$B$121,4,IF(M45=[1]Datos!$B$122,3,IF(M45=[1]Datos!$B$123,2,IF(M45=[1]Datos!$B$124,1,0)))))+(IF(N45=[1]Datos!$B$127,4,IF(N45=[1]Datos!$B$128,3,IF(N45=[1]Datos!$B$129,2,IF(N45=[1]Datos!$B$130,1,0))))))/4),0)</f>
        <v>2</v>
      </c>
      <c r="P45" s="221" t="s">
        <v>749</v>
      </c>
      <c r="Q45" s="221" t="s">
        <v>296</v>
      </c>
      <c r="R45" s="221" t="s">
        <v>302</v>
      </c>
      <c r="S45" s="221" t="s">
        <v>536</v>
      </c>
      <c r="T45" s="222">
        <f>ROUND((((IF(P45=[1]Datos!$B$109,4,IF(P45=[1]Datos!$B$110,3,IF(P45=[1]Datos!$B$111,2,IF(P45=[1]Datos!$B$112,1,0)))))+(IF(Q45=[1]Datos!$B$115,4,IF(Q45=[1]Datos!$B$116,3,IF(Q45=[1]Datos!$B$117,2,IF(Q45=[1]Datos!$B$118,1,0)))))+(IF(R45=[1]Datos!$B$121,4,IF(R45=[1]Datos!$B$122,3,IF(R45=[1]Datos!$B$123,2,IF(R45=[1]Datos!$B$124,1,0)))))+(IF(S45=[1]Datos!$B$127,4,IF(S45=[1]Datos!$B$128,3,IF(S45=[1]Datos!$B$129,2,IF(S45=[1]Datos!$B$130,1,0))))))/4),0)</f>
        <v>1</v>
      </c>
      <c r="U45" s="221" t="s">
        <v>532</v>
      </c>
      <c r="V45" s="221" t="s">
        <v>296</v>
      </c>
      <c r="W45" s="221" t="s">
        <v>300</v>
      </c>
      <c r="X45" s="221" t="s">
        <v>540</v>
      </c>
      <c r="Y45" s="222">
        <f>ROUND((((IF(U45=[1]Datos!$B$109,4,IF(U45=[1]Datos!$B$110,3,IF(U45=[1]Datos!$B$111,2,IF(U45=[1]Datos!$B$112,1,0)))))+(IF(V45=[1]Datos!$B$115,4,IF(V45=[1]Datos!$B$116,3,IF(V45=[1]Datos!$B$117,2,IF(V45=[1]Datos!$B$118,1,0)))))+(IF(W45=[1]Datos!$B$121,4,IF(W45=[1]Datos!$B$122,3,IF(W45=[1]Datos!$B$123,2,IF(W45=[1]Datos!$B$124,1,0)))))+(IF(X45=[1]Datos!$B$127,4,IF(X45=[1]Datos!$B$128,3,IF(X45=[1]Datos!$B$129,2,IF(X45=[1]Datos!$B$130,1,0))))))/4),0)</f>
        <v>2</v>
      </c>
      <c r="Z45" s="222">
        <f>IF(J45=[1]Datos!$B$102,5*(O45+T45+Y45),IF(J45=[1]Datos!$B$103,4*(O45+T45+Y45),IF(J45=[1]Datos!$B$104,3*(O45+T45+Y45),IF(J45=[1]Datos!$B$105,2*(O45+T45+Y45),IF(J45=[1]Datos!$B$106,1*(O45+T45+Y45),0)))))</f>
        <v>10</v>
      </c>
      <c r="AA45" s="223" t="str">
        <f t="shared" si="4"/>
        <v>RIESGO LEVE</v>
      </c>
      <c r="AB45" s="224" t="s">
        <v>742</v>
      </c>
      <c r="AC45" s="222"/>
      <c r="AD45" s="222"/>
      <c r="AE45" s="222"/>
      <c r="AF45" s="225"/>
    </row>
    <row r="46" spans="1:32" s="45" customFormat="1" ht="97.5" customHeight="1" thickBot="1">
      <c r="A46" s="209"/>
      <c r="B46" s="209"/>
      <c r="C46" s="359" t="s">
        <v>582</v>
      </c>
      <c r="D46" s="360"/>
      <c r="E46" s="221" t="s">
        <v>61</v>
      </c>
      <c r="F46" s="221" t="s">
        <v>676</v>
      </c>
      <c r="G46" s="221" t="s">
        <v>696</v>
      </c>
      <c r="H46" s="221" t="s">
        <v>688</v>
      </c>
      <c r="I46" s="221" t="s">
        <v>708</v>
      </c>
      <c r="J46" s="221" t="s">
        <v>281</v>
      </c>
      <c r="K46" s="221" t="s">
        <v>532</v>
      </c>
      <c r="L46" s="221" t="s">
        <v>296</v>
      </c>
      <c r="M46" s="221" t="s">
        <v>302</v>
      </c>
      <c r="N46" s="221" t="s">
        <v>530</v>
      </c>
      <c r="O46" s="222">
        <f>ROUND((((IF(K46=[1]Datos!$B$109,4,IF(K46=[1]Datos!$B$110,3,IF(K46=[1]Datos!$B$111,2,IF(K46=[1]Datos!$B$112,1,0)))))+(IF(L46=[1]Datos!$B$115,4,IF(L46=[1]Datos!$B$116,3,IF(L46=[1]Datos!$B$117,2,IF(L46=[1]Datos!$B$118,1,0)))))+(IF(M46=[1]Datos!$B$121,4,IF(M46=[1]Datos!$B$122,3,IF(M46=[1]Datos!$B$123,2,IF(M46=[1]Datos!$B$124,1,0)))))+(IF(N46=[1]Datos!$B$127,4,IF(N46=[1]Datos!$B$128,3,IF(N46=[1]Datos!$B$129,2,IF(N46=[1]Datos!$B$130,1,0))))))/4),0)</f>
        <v>2</v>
      </c>
      <c r="P46" s="221" t="s">
        <v>749</v>
      </c>
      <c r="Q46" s="221" t="s">
        <v>296</v>
      </c>
      <c r="R46" s="221" t="s">
        <v>302</v>
      </c>
      <c r="S46" s="221" t="s">
        <v>536</v>
      </c>
      <c r="T46" s="222">
        <f>ROUND((((IF(P46=[1]Datos!$B$109,4,IF(P46=[1]Datos!$B$110,3,IF(P46=[1]Datos!$B$111,2,IF(P46=[1]Datos!$B$112,1,0)))))+(IF(Q46=[1]Datos!$B$115,4,IF(Q46=[1]Datos!$B$116,3,IF(Q46=[1]Datos!$B$117,2,IF(Q46=[1]Datos!$B$118,1,0)))))+(IF(R46=[1]Datos!$B$121,4,IF(R46=[1]Datos!$B$122,3,IF(R46=[1]Datos!$B$123,2,IF(R46=[1]Datos!$B$124,1,0)))))+(IF(S46=[1]Datos!$B$127,4,IF(S46=[1]Datos!$B$128,3,IF(S46=[1]Datos!$B$129,2,IF(S46=[1]Datos!$B$130,1,0))))))/4),0)</f>
        <v>1</v>
      </c>
      <c r="U46" s="221" t="s">
        <v>532</v>
      </c>
      <c r="V46" s="221" t="s">
        <v>299</v>
      </c>
      <c r="W46" s="221" t="s">
        <v>302</v>
      </c>
      <c r="X46" s="221" t="s">
        <v>540</v>
      </c>
      <c r="Y46" s="222">
        <f>ROUND((((IF(U46=[1]Datos!$B$109,4,IF(U46=[1]Datos!$B$110,3,IF(U46=[1]Datos!$B$111,2,IF(U46=[1]Datos!$B$112,1,0)))))+(IF(V46=[1]Datos!$B$115,4,IF(V46=[1]Datos!$B$116,3,IF(V46=[1]Datos!$B$117,2,IF(V46=[1]Datos!$B$118,1,0)))))+(IF(W46=[1]Datos!$B$121,4,IF(W46=[1]Datos!$B$122,3,IF(W46=[1]Datos!$B$123,2,IF(W46=[1]Datos!$B$124,1,0)))))+(IF(X46=[1]Datos!$B$127,4,IF(X46=[1]Datos!$B$128,3,IF(X46=[1]Datos!$B$129,2,IF(X46=[1]Datos!$B$130,1,0))))))/4),0)</f>
        <v>1</v>
      </c>
      <c r="Z46" s="222">
        <f>IF(J46=[1]Datos!$B$102,5*(O46+T46+Y46),IF(J46=[1]Datos!$B$103,4*(O46+T46+Y46),IF(J46=[1]Datos!$B$104,3*(O46+T46+Y46),IF(J46=[1]Datos!$B$105,2*(O46+T46+Y46),IF(J46=[1]Datos!$B$106,1*(O46+T46+Y46),0)))))</f>
        <v>8</v>
      </c>
      <c r="AA46" s="223" t="str">
        <f t="shared" si="4"/>
        <v>RIESGO LEVE</v>
      </c>
      <c r="AB46" s="224" t="s">
        <v>742</v>
      </c>
      <c r="AC46" s="222"/>
      <c r="AD46" s="222"/>
      <c r="AE46" s="222"/>
      <c r="AF46" s="225"/>
    </row>
    <row r="47" spans="1:32" s="45" customFormat="1" ht="97.5" customHeight="1" thickBot="1">
      <c r="A47" s="209"/>
      <c r="B47" s="209"/>
      <c r="C47" s="359" t="s">
        <v>582</v>
      </c>
      <c r="D47" s="360"/>
      <c r="E47" s="221" t="s">
        <v>61</v>
      </c>
      <c r="F47" s="221" t="s">
        <v>676</v>
      </c>
      <c r="G47" s="221" t="s">
        <v>696</v>
      </c>
      <c r="H47" s="221" t="s">
        <v>689</v>
      </c>
      <c r="I47" s="221" t="s">
        <v>710</v>
      </c>
      <c r="J47" s="221" t="s">
        <v>280</v>
      </c>
      <c r="K47" s="221" t="s">
        <v>532</v>
      </c>
      <c r="L47" s="221" t="s">
        <v>301</v>
      </c>
      <c r="M47" s="221" t="s">
        <v>302</v>
      </c>
      <c r="N47" s="221" t="s">
        <v>530</v>
      </c>
      <c r="O47" s="222">
        <f>ROUND((((IF(K47=[1]Datos!$B$109,4,IF(K47=[1]Datos!$B$110,3,IF(K47=[1]Datos!$B$111,2,IF(K47=[1]Datos!$B$112,1,0)))))+(IF(L47=[1]Datos!$B$115,4,IF(L47=[1]Datos!$B$116,3,IF(L47=[1]Datos!$B$117,2,IF(L47=[1]Datos!$B$118,1,0)))))+(IF(M47=[1]Datos!$B$121,4,IF(M47=[1]Datos!$B$122,3,IF(M47=[1]Datos!$B$123,2,IF(M47=[1]Datos!$B$124,1,0)))))+(IF(N47=[1]Datos!$B$127,4,IF(N47=[1]Datos!$B$128,3,IF(N47=[1]Datos!$B$129,2,IF(N47=[1]Datos!$B$130,1,0))))))/4),0)</f>
        <v>1</v>
      </c>
      <c r="P47" s="221" t="s">
        <v>749</v>
      </c>
      <c r="Q47" s="221" t="s">
        <v>301</v>
      </c>
      <c r="R47" s="221" t="s">
        <v>302</v>
      </c>
      <c r="S47" s="221" t="s">
        <v>537</v>
      </c>
      <c r="T47" s="222">
        <f>ROUND((((IF(P47=[1]Datos!$B$109,4,IF(P47=[1]Datos!$B$110,3,IF(P47=[1]Datos!$B$111,2,IF(P47=[1]Datos!$B$112,1,0)))))+(IF(Q47=[1]Datos!$B$115,4,IF(Q47=[1]Datos!$B$116,3,IF(Q47=[1]Datos!$B$117,2,IF(Q47=[1]Datos!$B$118,1,0)))))+(IF(R47=[1]Datos!$B$121,4,IF(R47=[1]Datos!$B$122,3,IF(R47=[1]Datos!$B$123,2,IF(R47=[1]Datos!$B$124,1,0)))))+(IF(S47=[1]Datos!$B$127,4,IF(S47=[1]Datos!$B$128,3,IF(S47=[1]Datos!$B$129,2,IF(S47=[1]Datos!$B$130,1,0))))))/4),0)</f>
        <v>1</v>
      </c>
      <c r="U47" s="221" t="s">
        <v>750</v>
      </c>
      <c r="V47" s="221" t="s">
        <v>301</v>
      </c>
      <c r="W47" s="221" t="s">
        <v>302</v>
      </c>
      <c r="X47" s="221" t="s">
        <v>540</v>
      </c>
      <c r="Y47" s="222">
        <f>ROUND((((IF(U47=[1]Datos!$B$109,4,IF(U47=[1]Datos!$B$110,3,IF(U47=[1]Datos!$B$111,2,IF(U47=[1]Datos!$B$112,1,0)))))+(IF(V47=[1]Datos!$B$115,4,IF(V47=[1]Datos!$B$116,3,IF(V47=[1]Datos!$B$117,2,IF(V47=[1]Datos!$B$118,1,0)))))+(IF(W47=[1]Datos!$B$121,4,IF(W47=[1]Datos!$B$122,3,IF(W47=[1]Datos!$B$123,2,IF(W47=[1]Datos!$B$124,1,0)))))+(IF(X47=[1]Datos!$B$127,4,IF(X47=[1]Datos!$B$128,3,IF(X47=[1]Datos!$B$129,2,IF(X47=[1]Datos!$B$130,1,0))))))/4),0)</f>
        <v>1</v>
      </c>
      <c r="Z47" s="222">
        <f>IF(J47=[1]Datos!$B$102,5*(O47+T47+Y47),IF(J47=[1]Datos!$B$103,4*(O47+T47+Y47),IF(J47=[1]Datos!$B$104,3*(O47+T47+Y47),IF(J47=[1]Datos!$B$105,2*(O47+T47+Y47),IF(J47=[1]Datos!$B$106,1*(O47+T47+Y47),0)))))</f>
        <v>9</v>
      </c>
      <c r="AA47" s="223" t="str">
        <f t="shared" si="4"/>
        <v>RIESGO LEVE</v>
      </c>
      <c r="AB47" s="224" t="s">
        <v>742</v>
      </c>
      <c r="AC47" s="222"/>
      <c r="AD47" s="222"/>
      <c r="AE47" s="222"/>
      <c r="AF47" s="225"/>
    </row>
    <row r="48" spans="1:32" s="45" customFormat="1" ht="97.5" customHeight="1" thickBot="1">
      <c r="A48" s="209"/>
      <c r="B48" s="209"/>
      <c r="C48" s="357" t="s">
        <v>582</v>
      </c>
      <c r="D48" s="358"/>
      <c r="E48" s="221" t="s">
        <v>61</v>
      </c>
      <c r="F48" s="221" t="s">
        <v>676</v>
      </c>
      <c r="G48" s="221" t="s">
        <v>696</v>
      </c>
      <c r="H48" s="221" t="s">
        <v>691</v>
      </c>
      <c r="I48" s="221" t="s">
        <v>713</v>
      </c>
      <c r="J48" s="221" t="s">
        <v>279</v>
      </c>
      <c r="K48" s="221" t="s">
        <v>532</v>
      </c>
      <c r="L48" s="221" t="s">
        <v>299</v>
      </c>
      <c r="M48" s="221" t="s">
        <v>302</v>
      </c>
      <c r="N48" s="221" t="s">
        <v>530</v>
      </c>
      <c r="O48" s="222">
        <f>ROUND((((IF(K48=[1]Datos!$B$109,4,IF(K48=[1]Datos!$B$110,3,IF(K48=[1]Datos!$B$111,2,IF(K48=[1]Datos!$B$112,1,0)))))+(IF(L48=[1]Datos!$B$115,4,IF(L48=[1]Datos!$B$116,3,IF(L48=[1]Datos!$B$117,2,IF(L48=[1]Datos!$B$118,1,0)))))+(IF(M48=[1]Datos!$B$121,4,IF(M48=[1]Datos!$B$122,3,IF(M48=[1]Datos!$B$123,2,IF(M48=[1]Datos!$B$124,1,0)))))+(IF(N48=[1]Datos!$B$127,4,IF(N48=[1]Datos!$B$128,3,IF(N48=[1]Datos!$B$129,2,IF(N48=[1]Datos!$B$130,1,0))))))/4),0)</f>
        <v>1</v>
      </c>
      <c r="P48" s="221" t="s">
        <v>532</v>
      </c>
      <c r="Q48" s="221" t="s">
        <v>301</v>
      </c>
      <c r="R48" s="221" t="s">
        <v>302</v>
      </c>
      <c r="S48" s="221" t="s">
        <v>536</v>
      </c>
      <c r="T48" s="222">
        <f>ROUND((((IF(P48=[1]Datos!$B$109,4,IF(P48=[1]Datos!$B$110,3,IF(P48=[1]Datos!$B$111,2,IF(P48=[1]Datos!$B$112,1,0)))))+(IF(Q48=[1]Datos!$B$115,4,IF(Q48=[1]Datos!$B$116,3,IF(Q48=[1]Datos!$B$117,2,IF(Q48=[1]Datos!$B$118,1,0)))))+(IF(R48=[1]Datos!$B$121,4,IF(R48=[1]Datos!$B$122,3,IF(R48=[1]Datos!$B$123,2,IF(R48=[1]Datos!$B$124,1,0)))))+(IF(S48=[1]Datos!$B$127,4,IF(S48=[1]Datos!$B$128,3,IF(S48=[1]Datos!$B$129,2,IF(S48=[1]Datos!$B$130,1,0))))))/4),0)</f>
        <v>1</v>
      </c>
      <c r="U48" s="221" t="s">
        <v>532</v>
      </c>
      <c r="V48" s="221" t="s">
        <v>301</v>
      </c>
      <c r="W48" s="221" t="s">
        <v>302</v>
      </c>
      <c r="X48" s="221" t="s">
        <v>540</v>
      </c>
      <c r="Y48" s="222">
        <f>ROUND((((IF(U48=[1]Datos!$B$109,4,IF(U48=[1]Datos!$B$110,3,IF(U48=[1]Datos!$B$111,2,IF(U48=[1]Datos!$B$112,1,0)))))+(IF(V48=[1]Datos!$B$115,4,IF(V48=[1]Datos!$B$116,3,IF(V48=[1]Datos!$B$117,2,IF(V48=[1]Datos!$B$118,1,0)))))+(IF(W48=[1]Datos!$B$121,4,IF(W48=[1]Datos!$B$122,3,IF(W48=[1]Datos!$B$123,2,IF(W48=[1]Datos!$B$124,1,0)))))+(IF(X48=[1]Datos!$B$127,4,IF(X48=[1]Datos!$B$128,3,IF(X48=[1]Datos!$B$129,2,IF(X48=[1]Datos!$B$130,1,0))))))/4),0)</f>
        <v>1</v>
      </c>
      <c r="Z48" s="222">
        <f>IF(J48=[1]Datos!$B$102,5*(O48+T48+Y48),IF(J48=[1]Datos!$B$103,4*(O48+T48+Y48),IF(J48=[1]Datos!$B$104,3*(O48+T48+Y48),IF(J48=[1]Datos!$B$105,2*(O48+T48+Y48),IF(J48=[1]Datos!$B$106,1*(O48+T48+Y48),0)))))</f>
        <v>12</v>
      </c>
      <c r="AA48" s="223" t="str">
        <f t="shared" si="4"/>
        <v>RIESGO LEVE</v>
      </c>
      <c r="AB48" s="224" t="s">
        <v>742</v>
      </c>
      <c r="AC48" s="222"/>
      <c r="AD48" s="222"/>
      <c r="AE48" s="222"/>
      <c r="AF48" s="225"/>
    </row>
    <row r="49" spans="1:32" s="45" customFormat="1" ht="97.5" customHeight="1" thickBot="1">
      <c r="A49" s="209"/>
      <c r="B49" s="209"/>
      <c r="C49" s="357" t="s">
        <v>582</v>
      </c>
      <c r="D49" s="358"/>
      <c r="E49" s="221" t="s">
        <v>61</v>
      </c>
      <c r="F49" s="221" t="s">
        <v>676</v>
      </c>
      <c r="G49" s="221" t="s">
        <v>696</v>
      </c>
      <c r="H49" s="221" t="s">
        <v>284</v>
      </c>
      <c r="I49" s="221" t="s">
        <v>714</v>
      </c>
      <c r="J49" s="221" t="s">
        <v>282</v>
      </c>
      <c r="K49" s="221" t="s">
        <v>749</v>
      </c>
      <c r="L49" s="221" t="s">
        <v>292</v>
      </c>
      <c r="M49" s="221" t="s">
        <v>300</v>
      </c>
      <c r="N49" s="221" t="s">
        <v>529</v>
      </c>
      <c r="O49" s="222">
        <f>ROUND((((IF(K49=Datos!$B$109,4,IF(K49=Datos!$B$110,3,IF(K49=Datos!$B$111,2,IF(K49=Datos!$B$112,1,0)))))+(IF(L49=Datos!$B$115,4,IF(L49=Datos!$B$116,3,IF(L49=Datos!$B$117,2,IF(L49=Datos!$B$118,1,0)))))+(IF(M49=Datos!$B$121,4,IF(M49=Datos!$B$122,3,IF(M49=Datos!$B$123,2,IF(M49=Datos!$B$124,1,0)))))+(IF(N49=Datos!$B$127,4,IF(N49=Datos!$B$128,3,IF(N49=Datos!$B$129,2,IF(N49=Datos!$B$130,1,0))))))/4),0)</f>
        <v>2</v>
      </c>
      <c r="P49" s="221" t="s">
        <v>749</v>
      </c>
      <c r="Q49" s="221" t="s">
        <v>292</v>
      </c>
      <c r="R49" s="221" t="s">
        <v>300</v>
      </c>
      <c r="S49" s="221" t="s">
        <v>535</v>
      </c>
      <c r="T49" s="222">
        <f>ROUND((((IF(P49=Datos!$B$109,4,IF(P49=Datos!$B$110,3,IF(P49=Datos!$B$111,2,IF(P49=Datos!$B$112,1,0)))))+(IF(Q49=Datos!$B$115,4,IF(Q49=Datos!$B$116,3,IF(Q49=Datos!$B$117,2,IF(Q49=Datos!$B$118,1,0)))))+(IF(R49=Datos!$B$121,4,IF(R49=Datos!$B$122,3,IF(R49=Datos!$B$123,2,IF(R49=Datos!$B$124,1,0)))))+(IF(S49=Datos!$B$127,4,IF(S49=Datos!$B$128,3,IF(S49=Datos!$B$129,2,IF(S49=Datos!$B$130,1,0))))))/4),0)</f>
        <v>2</v>
      </c>
      <c r="U49" s="221" t="s">
        <v>749</v>
      </c>
      <c r="V49" s="221" t="s">
        <v>292</v>
      </c>
      <c r="W49" s="221" t="s">
        <v>300</v>
      </c>
      <c r="X49" s="221" t="s">
        <v>529</v>
      </c>
      <c r="Y49" s="222">
        <f>ROUND((((IF(U49=Datos!$B$109,4,IF(U49=Datos!$B$110,3,IF(U49=Datos!$B$111,2,IF(U49=Datos!$B$112,1,0)))))+(IF(V49=Datos!$B$115,4,IF(V49=Datos!$B$116,3,IF(V49=Datos!$B$117,2,IF(V49=Datos!$B$118,1,0)))))+(IF(W49=Datos!$B$121,4,IF(W49=Datos!$B$122,3,IF(W49=Datos!$B$123,2,IF(W49=Datos!$B$124,1,0)))))+(IF(X49=Datos!$B$127,4,IF(X49=Datos!$B$128,3,IF(X49=Datos!$B$129,2,IF(X49=Datos!$B$130,1,0))))))/4),0)</f>
        <v>2</v>
      </c>
      <c r="Z49" s="222">
        <f>IF(J49=Datos!$B$102,5*(O49+T49+Y49),IF(J49=Datos!$B$103,4*(O49+T49+Y49),IF(J49=Datos!$B$104,3*(O49+T49+Y49),IF(J49=Datos!$B$105,2*(O49+T49+Y49),IF(J49=Datos!$B$106,1*(O49+T49+Y49),0)))))</f>
        <v>6</v>
      </c>
      <c r="AA49" s="223" t="str">
        <f t="shared" si="3"/>
        <v>RIESGO LEVE</v>
      </c>
      <c r="AB49" s="224" t="s">
        <v>742</v>
      </c>
      <c r="AC49" s="222"/>
      <c r="AD49" s="222"/>
      <c r="AE49" s="222"/>
      <c r="AF49" s="225"/>
    </row>
    <row r="50" spans="1:32" s="45" customFormat="1" ht="97.5" customHeight="1" thickBot="1">
      <c r="A50" s="209"/>
      <c r="B50" s="209"/>
      <c r="C50" s="357" t="s">
        <v>582</v>
      </c>
      <c r="D50" s="358"/>
      <c r="E50" s="221" t="s">
        <v>61</v>
      </c>
      <c r="F50" s="221" t="s">
        <v>676</v>
      </c>
      <c r="G50" s="221" t="s">
        <v>696</v>
      </c>
      <c r="H50" s="221" t="s">
        <v>688</v>
      </c>
      <c r="I50" s="221" t="s">
        <v>714</v>
      </c>
      <c r="J50" s="221" t="s">
        <v>282</v>
      </c>
      <c r="K50" s="221" t="s">
        <v>749</v>
      </c>
      <c r="L50" s="221" t="s">
        <v>292</v>
      </c>
      <c r="M50" s="221" t="s">
        <v>300</v>
      </c>
      <c r="N50" s="221" t="s">
        <v>529</v>
      </c>
      <c r="O50" s="222">
        <f>ROUND((((IF(K50=Datos!$B$109,4,IF(K50=Datos!$B$110,3,IF(K50=Datos!$B$111,2,IF(K50=Datos!$B$112,1,0)))))+(IF(L50=Datos!$B$115,4,IF(L50=Datos!$B$116,3,IF(L50=Datos!$B$117,2,IF(L50=Datos!$B$118,1,0)))))+(IF(M50=Datos!$B$121,4,IF(M50=Datos!$B$122,3,IF(M50=Datos!$B$123,2,IF(M50=Datos!$B$124,1,0)))))+(IF(N50=Datos!$B$127,4,IF(N50=Datos!$B$128,3,IF(N50=Datos!$B$129,2,IF(N50=Datos!$B$130,1,0))))))/4),0)</f>
        <v>2</v>
      </c>
      <c r="P50" s="221" t="s">
        <v>749</v>
      </c>
      <c r="Q50" s="221" t="s">
        <v>292</v>
      </c>
      <c r="R50" s="221" t="s">
        <v>300</v>
      </c>
      <c r="S50" s="221" t="s">
        <v>535</v>
      </c>
      <c r="T50" s="222">
        <f>ROUND((((IF(P50=Datos!$B$109,4,IF(P50=Datos!$B$110,3,IF(P50=Datos!$B$111,2,IF(P50=Datos!$B$112,1,0)))))+(IF(Q50=Datos!$B$115,4,IF(Q50=Datos!$B$116,3,IF(Q50=Datos!$B$117,2,IF(Q50=Datos!$B$118,1,0)))))+(IF(R50=Datos!$B$121,4,IF(R50=Datos!$B$122,3,IF(R50=Datos!$B$123,2,IF(R50=Datos!$B$124,1,0)))))+(IF(S50=Datos!$B$127,4,IF(S50=Datos!$B$128,3,IF(S50=Datos!$B$129,2,IF(S50=Datos!$B$130,1,0))))))/4),0)</f>
        <v>2</v>
      </c>
      <c r="U50" s="221" t="s">
        <v>749</v>
      </c>
      <c r="V50" s="221" t="s">
        <v>292</v>
      </c>
      <c r="W50" s="221" t="s">
        <v>300</v>
      </c>
      <c r="X50" s="221" t="s">
        <v>529</v>
      </c>
      <c r="Y50" s="222">
        <f>ROUND((((IF(U50=Datos!$B$109,4,IF(U50=Datos!$B$110,3,IF(U50=Datos!$B$111,2,IF(U50=Datos!$B$112,1,0)))))+(IF(V50=Datos!$B$115,4,IF(V50=Datos!$B$116,3,IF(V50=Datos!$B$117,2,IF(V50=Datos!$B$118,1,0)))))+(IF(W50=Datos!$B$121,4,IF(W50=Datos!$B$122,3,IF(W50=Datos!$B$123,2,IF(W50=Datos!$B$124,1,0)))))+(IF(X50=Datos!$B$127,4,IF(X50=Datos!$B$128,3,IF(X50=Datos!$B$129,2,IF(X50=Datos!$B$130,1,0))))))/4),0)</f>
        <v>2</v>
      </c>
      <c r="Z50" s="222">
        <f>IF(J50=Datos!$B$102,5*(O50+T50+Y50),IF(J50=Datos!$B$103,4*(O50+T50+Y50),IF(J50=Datos!$B$104,3*(O50+T50+Y50),IF(J50=Datos!$B$105,2*(O50+T50+Y50),IF(J50=Datos!$B$106,1*(O50+T50+Y50),0)))))</f>
        <v>6</v>
      </c>
      <c r="AA50" s="223" t="str">
        <f t="shared" si="3"/>
        <v>RIESGO LEVE</v>
      </c>
      <c r="AB50" s="224" t="s">
        <v>742</v>
      </c>
      <c r="AC50" s="222"/>
      <c r="AD50" s="222"/>
      <c r="AE50" s="222"/>
      <c r="AF50" s="225"/>
    </row>
    <row r="51" spans="1:32" s="45" customFormat="1" ht="97.5" customHeight="1" thickBot="1">
      <c r="A51" s="209"/>
      <c r="B51" s="209"/>
      <c r="C51" s="357" t="s">
        <v>582</v>
      </c>
      <c r="D51" s="358"/>
      <c r="E51" s="221" t="s">
        <v>61</v>
      </c>
      <c r="F51" s="221" t="s">
        <v>676</v>
      </c>
      <c r="G51" s="221" t="s">
        <v>696</v>
      </c>
      <c r="H51" s="221" t="s">
        <v>689</v>
      </c>
      <c r="I51" s="221" t="s">
        <v>714</v>
      </c>
      <c r="J51" s="221" t="s">
        <v>282</v>
      </c>
      <c r="K51" s="221" t="s">
        <v>749</v>
      </c>
      <c r="L51" s="221" t="s">
        <v>299</v>
      </c>
      <c r="M51" s="221" t="s">
        <v>302</v>
      </c>
      <c r="N51" s="221" t="s">
        <v>530</v>
      </c>
      <c r="O51" s="222">
        <f>ROUND((((IF(K51=Datos!$B$109,4,IF(K51=Datos!$B$110,3,IF(K51=Datos!$B$111,2,IF(K51=Datos!$B$112,1,0)))))+(IF(L51=Datos!$B$115,4,IF(L51=Datos!$B$116,3,IF(L51=Datos!$B$117,2,IF(L51=Datos!$B$118,1,0)))))+(IF(M51=Datos!$B$121,4,IF(M51=Datos!$B$122,3,IF(M51=Datos!$B$123,2,IF(M51=Datos!$B$124,1,0)))))+(IF(N51=Datos!$B$127,4,IF(N51=Datos!$B$128,3,IF(N51=Datos!$B$129,2,IF(N51=Datos!$B$130,1,0))))))/4),0)</f>
        <v>1</v>
      </c>
      <c r="P51" s="221" t="s">
        <v>749</v>
      </c>
      <c r="Q51" s="221" t="s">
        <v>299</v>
      </c>
      <c r="R51" s="221" t="s">
        <v>302</v>
      </c>
      <c r="S51" s="221" t="s">
        <v>535</v>
      </c>
      <c r="T51" s="222">
        <f>ROUND((((IF(P51=Datos!$B$109,4,IF(P51=Datos!$B$110,3,IF(P51=Datos!$B$111,2,IF(P51=Datos!$B$112,1,0)))))+(IF(Q51=Datos!$B$115,4,IF(Q51=Datos!$B$116,3,IF(Q51=Datos!$B$117,2,IF(Q51=Datos!$B$118,1,0)))))+(IF(R51=Datos!$B$121,4,IF(R51=Datos!$B$122,3,IF(R51=Datos!$B$123,2,IF(R51=Datos!$B$124,1,0)))))+(IF(S51=Datos!$B$127,4,IF(S51=Datos!$B$128,3,IF(S51=Datos!$B$129,2,IF(S51=Datos!$B$130,1,0))))))/4),0)</f>
        <v>1</v>
      </c>
      <c r="U51" s="221" t="s">
        <v>749</v>
      </c>
      <c r="V51" s="221" t="s">
        <v>299</v>
      </c>
      <c r="W51" s="221" t="s">
        <v>302</v>
      </c>
      <c r="X51" s="221" t="s">
        <v>529</v>
      </c>
      <c r="Y51" s="222">
        <f>ROUND((((IF(U51=Datos!$B$109,4,IF(U51=Datos!$B$110,3,IF(U51=Datos!$B$111,2,IF(U51=Datos!$B$112,1,0)))))+(IF(V51=Datos!$B$115,4,IF(V51=Datos!$B$116,3,IF(V51=Datos!$B$117,2,IF(V51=Datos!$B$118,1,0)))))+(IF(W51=Datos!$B$121,4,IF(W51=Datos!$B$122,3,IF(W51=Datos!$B$123,2,IF(W51=Datos!$B$124,1,0)))))+(IF(X51=Datos!$B$127,4,IF(X51=Datos!$B$128,3,IF(X51=Datos!$B$129,2,IF(X51=Datos!$B$130,1,0))))))/4),0)</f>
        <v>2</v>
      </c>
      <c r="Z51" s="222">
        <f>IF(J51=Datos!$B$102,5*(O51+T51+Y51),IF(J51=Datos!$B$103,4*(O51+T51+Y51),IF(J51=Datos!$B$104,3*(O51+T51+Y51),IF(J51=Datos!$B$105,2*(O51+T51+Y51),IF(J51=Datos!$B$106,1*(O51+T51+Y51),0)))))</f>
        <v>4</v>
      </c>
      <c r="AA51" s="223" t="str">
        <f t="shared" si="3"/>
        <v>RIESGO LEVE</v>
      </c>
      <c r="AB51" s="224" t="s">
        <v>742</v>
      </c>
      <c r="AC51" s="222"/>
      <c r="AD51" s="222"/>
      <c r="AE51" s="222"/>
      <c r="AF51" s="225"/>
    </row>
    <row r="52" spans="1:32" s="45" customFormat="1" ht="97.5" customHeight="1" thickBot="1">
      <c r="A52" s="209"/>
      <c r="B52" s="209"/>
      <c r="C52" s="357" t="s">
        <v>582</v>
      </c>
      <c r="D52" s="358"/>
      <c r="E52" s="221" t="s">
        <v>61</v>
      </c>
      <c r="F52" s="221" t="s">
        <v>676</v>
      </c>
      <c r="G52" s="221" t="s">
        <v>696</v>
      </c>
      <c r="H52" s="221" t="s">
        <v>284</v>
      </c>
      <c r="I52" s="221" t="s">
        <v>715</v>
      </c>
      <c r="J52" s="221" t="s">
        <v>282</v>
      </c>
      <c r="K52" s="221" t="s">
        <v>749</v>
      </c>
      <c r="L52" s="221" t="s">
        <v>292</v>
      </c>
      <c r="M52" s="221" t="s">
        <v>300</v>
      </c>
      <c r="N52" s="221" t="s">
        <v>529</v>
      </c>
      <c r="O52" s="222">
        <f>ROUND((((IF(K52=Datos!$B$109,4,IF(K52=Datos!$B$110,3,IF(K52=Datos!$B$111,2,IF(K52=Datos!$B$112,1,0)))))+(IF(L52=Datos!$B$115,4,IF(L52=Datos!$B$116,3,IF(L52=Datos!$B$117,2,IF(L52=Datos!$B$118,1,0)))))+(IF(M52=Datos!$B$121,4,IF(M52=Datos!$B$122,3,IF(M52=Datos!$B$123,2,IF(M52=Datos!$B$124,1,0)))))+(IF(N52=Datos!$B$127,4,IF(N52=Datos!$B$128,3,IF(N52=Datos!$B$129,2,IF(N52=Datos!$B$130,1,0))))))/4),0)</f>
        <v>2</v>
      </c>
      <c r="P52" s="221" t="s">
        <v>749</v>
      </c>
      <c r="Q52" s="221" t="s">
        <v>292</v>
      </c>
      <c r="R52" s="221" t="s">
        <v>300</v>
      </c>
      <c r="S52" s="221" t="s">
        <v>535</v>
      </c>
      <c r="T52" s="222">
        <f>ROUND((((IF(P52=Datos!$B$109,4,IF(P52=Datos!$B$110,3,IF(P52=Datos!$B$111,2,IF(P52=Datos!$B$112,1,0)))))+(IF(Q52=Datos!$B$115,4,IF(Q52=Datos!$B$116,3,IF(Q52=Datos!$B$117,2,IF(Q52=Datos!$B$118,1,0)))))+(IF(R52=Datos!$B$121,4,IF(R52=Datos!$B$122,3,IF(R52=Datos!$B$123,2,IF(R52=Datos!$B$124,1,0)))))+(IF(S52=Datos!$B$127,4,IF(S52=Datos!$B$128,3,IF(S52=Datos!$B$129,2,IF(S52=Datos!$B$130,1,0))))))/4),0)</f>
        <v>2</v>
      </c>
      <c r="U52" s="221" t="s">
        <v>749</v>
      </c>
      <c r="V52" s="221" t="s">
        <v>292</v>
      </c>
      <c r="W52" s="221" t="s">
        <v>300</v>
      </c>
      <c r="X52" s="221" t="s">
        <v>529</v>
      </c>
      <c r="Y52" s="222">
        <f>ROUND((((IF(U52=Datos!$B$109,4,IF(U52=Datos!$B$110,3,IF(U52=Datos!$B$111,2,IF(U52=Datos!$B$112,1,0)))))+(IF(V52=Datos!$B$115,4,IF(V52=Datos!$B$116,3,IF(V52=Datos!$B$117,2,IF(V52=Datos!$B$118,1,0)))))+(IF(W52=Datos!$B$121,4,IF(W52=Datos!$B$122,3,IF(W52=Datos!$B$123,2,IF(W52=Datos!$B$124,1,0)))))+(IF(X52=Datos!$B$127,4,IF(X52=Datos!$B$128,3,IF(X52=Datos!$B$129,2,IF(X52=Datos!$B$130,1,0))))))/4),0)</f>
        <v>2</v>
      </c>
      <c r="Z52" s="222">
        <f>IF(J52=Datos!$B$102,5*(O52+T52+Y52),IF(J52=Datos!$B$103,4*(O52+T52+Y52),IF(J52=Datos!$B$104,3*(O52+T52+Y52),IF(J52=Datos!$B$105,2*(O52+T52+Y52),IF(J52=Datos!$B$106,1*(O52+T52+Y52),0)))))</f>
        <v>6</v>
      </c>
      <c r="AA52" s="223" t="str">
        <f t="shared" si="3"/>
        <v>RIESGO LEVE</v>
      </c>
      <c r="AB52" s="224" t="s">
        <v>742</v>
      </c>
      <c r="AC52" s="222"/>
      <c r="AD52" s="222"/>
      <c r="AE52" s="222"/>
      <c r="AF52" s="225"/>
    </row>
    <row r="53" spans="1:32" s="45" customFormat="1" ht="97.5" customHeight="1" thickBot="1">
      <c r="A53" s="209"/>
      <c r="B53" s="209"/>
      <c r="C53" s="357" t="s">
        <v>582</v>
      </c>
      <c r="D53" s="358"/>
      <c r="E53" s="221" t="s">
        <v>61</v>
      </c>
      <c r="F53" s="221" t="s">
        <v>676</v>
      </c>
      <c r="G53" s="221" t="s">
        <v>696</v>
      </c>
      <c r="H53" s="221" t="s">
        <v>688</v>
      </c>
      <c r="I53" s="221" t="s">
        <v>715</v>
      </c>
      <c r="J53" s="221" t="s">
        <v>282</v>
      </c>
      <c r="K53" s="221" t="s">
        <v>749</v>
      </c>
      <c r="L53" s="221" t="s">
        <v>292</v>
      </c>
      <c r="M53" s="221" t="s">
        <v>300</v>
      </c>
      <c r="N53" s="221" t="s">
        <v>529</v>
      </c>
      <c r="O53" s="222">
        <f>ROUND((((IF(K53=Datos!$B$109,4,IF(K53=Datos!$B$110,3,IF(K53=Datos!$B$111,2,IF(K53=Datos!$B$112,1,0)))))+(IF(L53=Datos!$B$115,4,IF(L53=Datos!$B$116,3,IF(L53=Datos!$B$117,2,IF(L53=Datos!$B$118,1,0)))))+(IF(M53=Datos!$B$121,4,IF(M53=Datos!$B$122,3,IF(M53=Datos!$B$123,2,IF(M53=Datos!$B$124,1,0)))))+(IF(N53=Datos!$B$127,4,IF(N53=Datos!$B$128,3,IF(N53=Datos!$B$129,2,IF(N53=Datos!$B$130,1,0))))))/4),0)</f>
        <v>2</v>
      </c>
      <c r="P53" s="221" t="s">
        <v>749</v>
      </c>
      <c r="Q53" s="221" t="s">
        <v>292</v>
      </c>
      <c r="R53" s="221" t="s">
        <v>300</v>
      </c>
      <c r="S53" s="221" t="s">
        <v>535</v>
      </c>
      <c r="T53" s="222">
        <f>ROUND((((IF(P53=Datos!$B$109,4,IF(P53=Datos!$B$110,3,IF(P53=Datos!$B$111,2,IF(P53=Datos!$B$112,1,0)))))+(IF(Q53=Datos!$B$115,4,IF(Q53=Datos!$B$116,3,IF(Q53=Datos!$B$117,2,IF(Q53=Datos!$B$118,1,0)))))+(IF(R53=Datos!$B$121,4,IF(R53=Datos!$B$122,3,IF(R53=Datos!$B$123,2,IF(R53=Datos!$B$124,1,0)))))+(IF(S53=Datos!$B$127,4,IF(S53=Datos!$B$128,3,IF(S53=Datos!$B$129,2,IF(S53=Datos!$B$130,1,0))))))/4),0)</f>
        <v>2</v>
      </c>
      <c r="U53" s="221" t="s">
        <v>749</v>
      </c>
      <c r="V53" s="221" t="s">
        <v>292</v>
      </c>
      <c r="W53" s="221" t="s">
        <v>300</v>
      </c>
      <c r="X53" s="221" t="s">
        <v>529</v>
      </c>
      <c r="Y53" s="222">
        <f>ROUND((((IF(U53=Datos!$B$109,4,IF(U53=Datos!$B$110,3,IF(U53=Datos!$B$111,2,IF(U53=Datos!$B$112,1,0)))))+(IF(V53=Datos!$B$115,4,IF(V53=Datos!$B$116,3,IF(V53=Datos!$B$117,2,IF(V53=Datos!$B$118,1,0)))))+(IF(W53=Datos!$B$121,4,IF(W53=Datos!$B$122,3,IF(W53=Datos!$B$123,2,IF(W53=Datos!$B$124,1,0)))))+(IF(X53=Datos!$B$127,4,IF(X53=Datos!$B$128,3,IF(X53=Datos!$B$129,2,IF(X53=Datos!$B$130,1,0))))))/4),0)</f>
        <v>2</v>
      </c>
      <c r="Z53" s="222">
        <f>IF(J53=Datos!$B$102,5*(O53+T53+Y53),IF(J53=Datos!$B$103,4*(O53+T53+Y53),IF(J53=Datos!$B$104,3*(O53+T53+Y53),IF(J53=Datos!$B$105,2*(O53+T53+Y53),IF(J53=Datos!$B$106,1*(O53+T53+Y53),0)))))</f>
        <v>6</v>
      </c>
      <c r="AA53" s="223" t="str">
        <f t="shared" si="3"/>
        <v>RIESGO LEVE</v>
      </c>
      <c r="AB53" s="224" t="s">
        <v>742</v>
      </c>
      <c r="AC53" s="222"/>
      <c r="AD53" s="222"/>
      <c r="AE53" s="222"/>
      <c r="AF53" s="225"/>
    </row>
    <row r="54" spans="1:32" s="45" customFormat="1" ht="97.5" customHeight="1" thickBot="1">
      <c r="A54" s="209"/>
      <c r="B54" s="209"/>
      <c r="C54" s="357" t="s">
        <v>582</v>
      </c>
      <c r="D54" s="358"/>
      <c r="E54" s="221" t="s">
        <v>61</v>
      </c>
      <c r="F54" s="221" t="s">
        <v>676</v>
      </c>
      <c r="G54" s="221" t="s">
        <v>696</v>
      </c>
      <c r="H54" s="221" t="s">
        <v>691</v>
      </c>
      <c r="I54" s="221" t="s">
        <v>715</v>
      </c>
      <c r="J54" s="221" t="s">
        <v>282</v>
      </c>
      <c r="K54" s="221" t="s">
        <v>749</v>
      </c>
      <c r="L54" s="221" t="s">
        <v>299</v>
      </c>
      <c r="M54" s="221" t="s">
        <v>302</v>
      </c>
      <c r="N54" s="221" t="s">
        <v>530</v>
      </c>
      <c r="O54" s="222">
        <f>ROUND((((IF(K54=Datos!$B$109,4,IF(K54=Datos!$B$110,3,IF(K54=Datos!$B$111,2,IF(K54=Datos!$B$112,1,0)))))+(IF(L54=Datos!$B$115,4,IF(L54=Datos!$B$116,3,IF(L54=Datos!$B$117,2,IF(L54=Datos!$B$118,1,0)))))+(IF(M54=Datos!$B$121,4,IF(M54=Datos!$B$122,3,IF(M54=Datos!$B$123,2,IF(M54=Datos!$B$124,1,0)))))+(IF(N54=Datos!$B$127,4,IF(N54=Datos!$B$128,3,IF(N54=Datos!$B$129,2,IF(N54=Datos!$B$130,1,0))))))/4),0)</f>
        <v>1</v>
      </c>
      <c r="P54" s="221" t="s">
        <v>749</v>
      </c>
      <c r="Q54" s="221" t="s">
        <v>299</v>
      </c>
      <c r="R54" s="221" t="s">
        <v>302</v>
      </c>
      <c r="S54" s="221" t="s">
        <v>535</v>
      </c>
      <c r="T54" s="222">
        <f>ROUND((((IF(P54=Datos!$B$109,4,IF(P54=Datos!$B$110,3,IF(P54=Datos!$B$111,2,IF(P54=Datos!$B$112,1,0)))))+(IF(Q54=Datos!$B$115,4,IF(Q54=Datos!$B$116,3,IF(Q54=Datos!$B$117,2,IF(Q54=Datos!$B$118,1,0)))))+(IF(R54=Datos!$B$121,4,IF(R54=Datos!$B$122,3,IF(R54=Datos!$B$123,2,IF(R54=Datos!$B$124,1,0)))))+(IF(S54=Datos!$B$127,4,IF(S54=Datos!$B$128,3,IF(S54=Datos!$B$129,2,IF(S54=Datos!$B$130,1,0))))))/4),0)</f>
        <v>1</v>
      </c>
      <c r="U54" s="221" t="s">
        <v>749</v>
      </c>
      <c r="V54" s="221" t="s">
        <v>299</v>
      </c>
      <c r="W54" s="221" t="s">
        <v>302</v>
      </c>
      <c r="X54" s="221" t="s">
        <v>529</v>
      </c>
      <c r="Y54" s="222">
        <f>ROUND((((IF(U54=Datos!$B$109,4,IF(U54=Datos!$B$110,3,IF(U54=Datos!$B$111,2,IF(U54=Datos!$B$112,1,0)))))+(IF(V54=Datos!$B$115,4,IF(V54=Datos!$B$116,3,IF(V54=Datos!$B$117,2,IF(V54=Datos!$B$118,1,0)))))+(IF(W54=Datos!$B$121,4,IF(W54=Datos!$B$122,3,IF(W54=Datos!$B$123,2,IF(W54=Datos!$B$124,1,0)))))+(IF(X54=Datos!$B$127,4,IF(X54=Datos!$B$128,3,IF(X54=Datos!$B$129,2,IF(X54=Datos!$B$130,1,0))))))/4),0)</f>
        <v>2</v>
      </c>
      <c r="Z54" s="222">
        <f>IF(J54=Datos!$B$102,5*(O54+T54+Y54),IF(J54=Datos!$B$103,4*(O54+T54+Y54),IF(J54=Datos!$B$104,3*(O54+T54+Y54),IF(J54=Datos!$B$105,2*(O54+T54+Y54),IF(J54=Datos!$B$106,1*(O54+T54+Y54),0)))))</f>
        <v>4</v>
      </c>
      <c r="AA54" s="223" t="str">
        <f t="shared" si="3"/>
        <v>RIESGO LEVE</v>
      </c>
      <c r="AB54" s="224" t="s">
        <v>742</v>
      </c>
      <c r="AC54" s="222"/>
      <c r="AD54" s="222"/>
      <c r="AE54" s="222"/>
      <c r="AF54" s="225"/>
    </row>
    <row r="55" spans="1:32" s="45" customFormat="1" ht="97.5" customHeight="1" thickBot="1">
      <c r="A55" s="209"/>
      <c r="B55" s="209"/>
      <c r="C55" s="359" t="s">
        <v>582</v>
      </c>
      <c r="D55" s="360"/>
      <c r="E55" s="221" t="s">
        <v>61</v>
      </c>
      <c r="F55" s="221" t="s">
        <v>676</v>
      </c>
      <c r="G55" s="221" t="s">
        <v>696</v>
      </c>
      <c r="H55" s="221" t="s">
        <v>284</v>
      </c>
      <c r="I55" s="221" t="s">
        <v>718</v>
      </c>
      <c r="J55" s="221" t="s">
        <v>281</v>
      </c>
      <c r="K55" s="221" t="s">
        <v>750</v>
      </c>
      <c r="L55" s="221" t="s">
        <v>296</v>
      </c>
      <c r="M55" s="221" t="s">
        <v>302</v>
      </c>
      <c r="N55" s="221" t="s">
        <v>530</v>
      </c>
      <c r="O55" s="222">
        <f>ROUND((((IF(K55=[1]Datos!$B$109,4,IF(K55=[1]Datos!$B$110,3,IF(K55=[1]Datos!$B$111,2,IF(K55=[1]Datos!$B$112,1,0)))))+(IF(L55=[1]Datos!$B$115,4,IF(L55=[1]Datos!$B$116,3,IF(L55=[1]Datos!$B$117,2,IF(L55=[1]Datos!$B$118,1,0)))))+(IF(M55=[1]Datos!$B$121,4,IF(M55=[1]Datos!$B$122,3,IF(M55=[1]Datos!$B$123,2,IF(M55=[1]Datos!$B$124,1,0)))))+(IF(N55=[1]Datos!$B$127,4,IF(N55=[1]Datos!$B$128,3,IF(N55=[1]Datos!$B$129,2,IF(N55=[1]Datos!$B$130,1,0))))))/4),0)</f>
        <v>2</v>
      </c>
      <c r="P55" s="221" t="s">
        <v>749</v>
      </c>
      <c r="Q55" s="221" t="s">
        <v>296</v>
      </c>
      <c r="R55" s="221" t="s">
        <v>302</v>
      </c>
      <c r="S55" s="221" t="s">
        <v>536</v>
      </c>
      <c r="T55" s="222">
        <f>ROUND((((IF(P55=[1]Datos!$B$109,4,IF(P55=[1]Datos!$B$110,3,IF(P55=[1]Datos!$B$111,2,IF(P55=[1]Datos!$B$112,1,0)))))+(IF(Q55=[1]Datos!$B$115,4,IF(Q55=[1]Datos!$B$116,3,IF(Q55=[1]Datos!$B$117,2,IF(Q55=[1]Datos!$B$118,1,0)))))+(IF(R55=[1]Datos!$B$121,4,IF(R55=[1]Datos!$B$122,3,IF(R55=[1]Datos!$B$123,2,IF(R55=[1]Datos!$B$124,1,0)))))+(IF(S55=[1]Datos!$B$127,4,IF(S55=[1]Datos!$B$128,3,IF(S55=[1]Datos!$B$129,2,IF(S55=[1]Datos!$B$130,1,0))))))/4),0)</f>
        <v>1</v>
      </c>
      <c r="U55" s="221" t="s">
        <v>532</v>
      </c>
      <c r="V55" s="221" t="s">
        <v>296</v>
      </c>
      <c r="W55" s="221" t="s">
        <v>300</v>
      </c>
      <c r="X55" s="221" t="s">
        <v>529</v>
      </c>
      <c r="Y55" s="222">
        <f>ROUND((((IF(U55=[1]Datos!$B$109,4,IF(U55=[1]Datos!$B$110,3,IF(U55=[1]Datos!$B$111,2,IF(U55=[1]Datos!$B$112,1,0)))))+(IF(V55=[1]Datos!$B$115,4,IF(V55=[1]Datos!$B$116,3,IF(V55=[1]Datos!$B$117,2,IF(V55=[1]Datos!$B$118,1,0)))))+(IF(W55=[1]Datos!$B$121,4,IF(W55=[1]Datos!$B$122,3,IF(W55=[1]Datos!$B$123,2,IF(W55=[1]Datos!$B$124,1,0)))))+(IF(X55=[1]Datos!$B$127,4,IF(X55=[1]Datos!$B$128,3,IF(X55=[1]Datos!$B$129,2,IF(X55=[1]Datos!$B$130,1,0))))))/4),0)</f>
        <v>2</v>
      </c>
      <c r="Z55" s="222">
        <f>IF(J55=[1]Datos!$B$102,5*(O55+T55+Y55),IF(J55=[1]Datos!$B$103,4*(O55+T55+Y55),IF(J55=[1]Datos!$B$104,3*(O55+T55+Y55),IF(J55=[1]Datos!$B$105,2*(O55+T55+Y55),IF(J55=[1]Datos!$B$106,1*(O55+T55+Y55),0)))))</f>
        <v>10</v>
      </c>
      <c r="AA55" s="223" t="str">
        <f t="shared" si="3"/>
        <v>RIESGO LEVE</v>
      </c>
      <c r="AB55" s="224" t="s">
        <v>742</v>
      </c>
      <c r="AC55" s="222"/>
      <c r="AD55" s="222"/>
      <c r="AE55" s="222"/>
      <c r="AF55" s="225"/>
    </row>
    <row r="56" spans="1:32" s="45" customFormat="1" ht="97.5" customHeight="1" thickBot="1">
      <c r="A56" s="209"/>
      <c r="B56" s="209"/>
      <c r="C56" s="359" t="s">
        <v>582</v>
      </c>
      <c r="D56" s="360"/>
      <c r="E56" s="221" t="s">
        <v>61</v>
      </c>
      <c r="F56" s="221" t="s">
        <v>676</v>
      </c>
      <c r="G56" s="221" t="s">
        <v>696</v>
      </c>
      <c r="H56" s="221" t="s">
        <v>688</v>
      </c>
      <c r="I56" s="221" t="s">
        <v>718</v>
      </c>
      <c r="J56" s="221" t="s">
        <v>281</v>
      </c>
      <c r="K56" s="221" t="s">
        <v>750</v>
      </c>
      <c r="L56" s="221" t="s">
        <v>296</v>
      </c>
      <c r="M56" s="221" t="s">
        <v>302</v>
      </c>
      <c r="N56" s="221" t="s">
        <v>530</v>
      </c>
      <c r="O56" s="222">
        <f>ROUND((((IF(K56=[1]Datos!$B$109,4,IF(K56=[1]Datos!$B$110,3,IF(K56=[1]Datos!$B$111,2,IF(K56=[1]Datos!$B$112,1,0)))))+(IF(L56=[1]Datos!$B$115,4,IF(L56=[1]Datos!$B$116,3,IF(L56=[1]Datos!$B$117,2,IF(L56=[1]Datos!$B$118,1,0)))))+(IF(M56=[1]Datos!$B$121,4,IF(M56=[1]Datos!$B$122,3,IF(M56=[1]Datos!$B$123,2,IF(M56=[1]Datos!$B$124,1,0)))))+(IF(N56=[1]Datos!$B$127,4,IF(N56=[1]Datos!$B$128,3,IF(N56=[1]Datos!$B$129,2,IF(N56=[1]Datos!$B$130,1,0))))))/4),0)</f>
        <v>2</v>
      </c>
      <c r="P56" s="221" t="s">
        <v>749</v>
      </c>
      <c r="Q56" s="221" t="s">
        <v>296</v>
      </c>
      <c r="R56" s="221" t="s">
        <v>302</v>
      </c>
      <c r="S56" s="221" t="s">
        <v>536</v>
      </c>
      <c r="T56" s="222">
        <f>ROUND((((IF(P56=[1]Datos!$B$109,4,IF(P56=[1]Datos!$B$110,3,IF(P56=[1]Datos!$B$111,2,IF(P56=[1]Datos!$B$112,1,0)))))+(IF(Q56=[1]Datos!$B$115,4,IF(Q56=[1]Datos!$B$116,3,IF(Q56=[1]Datos!$B$117,2,IF(Q56=[1]Datos!$B$118,1,0)))))+(IF(R56=[1]Datos!$B$121,4,IF(R56=[1]Datos!$B$122,3,IF(R56=[1]Datos!$B$123,2,IF(R56=[1]Datos!$B$124,1,0)))))+(IF(S56=[1]Datos!$B$127,4,IF(S56=[1]Datos!$B$128,3,IF(S56=[1]Datos!$B$129,2,IF(S56=[1]Datos!$B$130,1,0))))))/4),0)</f>
        <v>1</v>
      </c>
      <c r="U56" s="221" t="s">
        <v>532</v>
      </c>
      <c r="V56" s="221" t="s">
        <v>296</v>
      </c>
      <c r="W56" s="221" t="s">
        <v>302</v>
      </c>
      <c r="X56" s="221" t="s">
        <v>540</v>
      </c>
      <c r="Y56" s="222">
        <f>ROUND((((IF(U56=[1]Datos!$B$109,4,IF(U56=[1]Datos!$B$110,3,IF(U56=[1]Datos!$B$111,2,IF(U56=[1]Datos!$B$112,1,0)))))+(IF(V56=[1]Datos!$B$115,4,IF(V56=[1]Datos!$B$116,3,IF(V56=[1]Datos!$B$117,2,IF(V56=[1]Datos!$B$118,1,0)))))+(IF(W56=[1]Datos!$B$121,4,IF(W56=[1]Datos!$B$122,3,IF(W56=[1]Datos!$B$123,2,IF(W56=[1]Datos!$B$124,1,0)))))+(IF(X56=[1]Datos!$B$127,4,IF(X56=[1]Datos!$B$128,3,IF(X56=[1]Datos!$B$129,2,IF(X56=[1]Datos!$B$130,1,0))))))/4),0)</f>
        <v>2</v>
      </c>
      <c r="Z56" s="222">
        <f>IF(J56=[1]Datos!$B$102,5*(O56+T56+Y56),IF(J56=[1]Datos!$B$103,4*(O56+T56+Y56),IF(J56=[1]Datos!$B$104,3*(O56+T56+Y56),IF(J56=[1]Datos!$B$105,2*(O56+T56+Y56),IF(J56=[1]Datos!$B$106,1*(O56+T56+Y56),0)))))</f>
        <v>10</v>
      </c>
      <c r="AA56" s="223" t="str">
        <f t="shared" si="3"/>
        <v>RIESGO LEVE</v>
      </c>
      <c r="AB56" s="224" t="s">
        <v>742</v>
      </c>
      <c r="AC56" s="222"/>
      <c r="AD56" s="222"/>
      <c r="AE56" s="222"/>
      <c r="AF56" s="225"/>
    </row>
    <row r="57" spans="1:32" s="45" customFormat="1" ht="97.5" customHeight="1" thickBot="1">
      <c r="A57" s="209"/>
      <c r="B57" s="209"/>
      <c r="C57" s="357" t="s">
        <v>582</v>
      </c>
      <c r="D57" s="358"/>
      <c r="E57" s="221" t="s">
        <v>61</v>
      </c>
      <c r="F57" s="221" t="s">
        <v>676</v>
      </c>
      <c r="G57" s="221" t="s">
        <v>696</v>
      </c>
      <c r="H57" s="221" t="s">
        <v>691</v>
      </c>
      <c r="I57" s="221" t="s">
        <v>718</v>
      </c>
      <c r="J57" s="221" t="s">
        <v>282</v>
      </c>
      <c r="K57" s="221" t="s">
        <v>749</v>
      </c>
      <c r="L57" s="221" t="s">
        <v>299</v>
      </c>
      <c r="M57" s="221" t="s">
        <v>302</v>
      </c>
      <c r="N57" s="221" t="s">
        <v>530</v>
      </c>
      <c r="O57" s="222">
        <f>ROUND((((IF(K57=Datos!$B$109,4,IF(K57=Datos!$B$110,3,IF(K57=Datos!$B$111,2,IF(K57=Datos!$B$112,1,0)))))+(IF(L57=Datos!$B$115,4,IF(L57=Datos!$B$116,3,IF(L57=Datos!$B$117,2,IF(L57=Datos!$B$118,1,0)))))+(IF(M57=Datos!$B$121,4,IF(M57=Datos!$B$122,3,IF(M57=Datos!$B$123,2,IF(M57=Datos!$B$124,1,0)))))+(IF(N57=Datos!$B$127,4,IF(N57=Datos!$B$128,3,IF(N57=Datos!$B$129,2,IF(N57=Datos!$B$130,1,0))))))/4),0)</f>
        <v>1</v>
      </c>
      <c r="P57" s="221" t="s">
        <v>749</v>
      </c>
      <c r="Q57" s="221" t="s">
        <v>299</v>
      </c>
      <c r="R57" s="221" t="s">
        <v>302</v>
      </c>
      <c r="S57" s="221" t="s">
        <v>535</v>
      </c>
      <c r="T57" s="222">
        <f>ROUND((((IF(P57=Datos!$B$109,4,IF(P57=Datos!$B$110,3,IF(P57=Datos!$B$111,2,IF(P57=Datos!$B$112,1,0)))))+(IF(Q57=Datos!$B$115,4,IF(Q57=Datos!$B$116,3,IF(Q57=Datos!$B$117,2,IF(Q57=Datos!$B$118,1,0)))))+(IF(R57=Datos!$B$121,4,IF(R57=Datos!$B$122,3,IF(R57=Datos!$B$123,2,IF(R57=Datos!$B$124,1,0)))))+(IF(S57=Datos!$B$127,4,IF(S57=Datos!$B$128,3,IF(S57=Datos!$B$129,2,IF(S57=Datos!$B$130,1,0))))))/4),0)</f>
        <v>1</v>
      </c>
      <c r="U57" s="221" t="s">
        <v>749</v>
      </c>
      <c r="V57" s="221" t="s">
        <v>299</v>
      </c>
      <c r="W57" s="221" t="s">
        <v>302</v>
      </c>
      <c r="X57" s="221" t="s">
        <v>529</v>
      </c>
      <c r="Y57" s="222">
        <f>ROUND((((IF(U57=Datos!$B$109,4,IF(U57=Datos!$B$110,3,IF(U57=Datos!$B$111,2,IF(U57=Datos!$B$112,1,0)))))+(IF(V57=Datos!$B$115,4,IF(V57=Datos!$B$116,3,IF(V57=Datos!$B$117,2,IF(V57=Datos!$B$118,1,0)))))+(IF(W57=Datos!$B$121,4,IF(W57=Datos!$B$122,3,IF(W57=Datos!$B$123,2,IF(W57=Datos!$B$124,1,0)))))+(IF(X57=Datos!$B$127,4,IF(X57=Datos!$B$128,3,IF(X57=Datos!$B$129,2,IF(X57=Datos!$B$130,1,0))))))/4),0)</f>
        <v>2</v>
      </c>
      <c r="Z57" s="222">
        <f>IF(J57=Datos!$B$102,5*(O57+T57+Y57),IF(J57=Datos!$B$103,4*(O57+T57+Y57),IF(J57=Datos!$B$104,3*(O57+T57+Y57),IF(J57=Datos!$B$105,2*(O57+T57+Y57),IF(J57=Datos!$B$106,1*(O57+T57+Y57),0)))))</f>
        <v>4</v>
      </c>
      <c r="AA57" s="223" t="str">
        <f t="shared" si="3"/>
        <v>RIESGO LEVE</v>
      </c>
      <c r="AB57" s="224" t="s">
        <v>742</v>
      </c>
      <c r="AC57" s="222"/>
      <c r="AD57" s="222"/>
      <c r="AE57" s="222"/>
      <c r="AF57" s="225"/>
    </row>
    <row r="58" spans="1:32" s="45" customFormat="1" ht="97.5" customHeight="1" thickBot="1">
      <c r="A58" s="209"/>
      <c r="B58" s="209"/>
      <c r="C58" s="359" t="s">
        <v>582</v>
      </c>
      <c r="D58" s="360"/>
      <c r="E58" s="221" t="s">
        <v>61</v>
      </c>
      <c r="F58" s="221" t="s">
        <v>676</v>
      </c>
      <c r="G58" s="221" t="s">
        <v>696</v>
      </c>
      <c r="H58" s="221" t="s">
        <v>689</v>
      </c>
      <c r="I58" s="221" t="s">
        <v>718</v>
      </c>
      <c r="J58" s="221" t="s">
        <v>281</v>
      </c>
      <c r="K58" s="221" t="s">
        <v>750</v>
      </c>
      <c r="L58" s="221" t="s">
        <v>296</v>
      </c>
      <c r="M58" s="221" t="s">
        <v>302</v>
      </c>
      <c r="N58" s="221" t="s">
        <v>530</v>
      </c>
      <c r="O58" s="222">
        <f>ROUND((((IF(K58=[1]Datos!$B$109,4,IF(K58=[1]Datos!$B$110,3,IF(K58=[1]Datos!$B$111,2,IF(K58=[1]Datos!$B$112,1,0)))))+(IF(L58=[1]Datos!$B$115,4,IF(L58=[1]Datos!$B$116,3,IF(L58=[1]Datos!$B$117,2,IF(L58=[1]Datos!$B$118,1,0)))))+(IF(M58=[1]Datos!$B$121,4,IF(M58=[1]Datos!$B$122,3,IF(M58=[1]Datos!$B$123,2,IF(M58=[1]Datos!$B$124,1,0)))))+(IF(N58=[1]Datos!$B$127,4,IF(N58=[1]Datos!$B$128,3,IF(N58=[1]Datos!$B$129,2,IF(N58=[1]Datos!$B$130,1,0))))))/4),0)</f>
        <v>2</v>
      </c>
      <c r="P58" s="221" t="s">
        <v>749</v>
      </c>
      <c r="Q58" s="221" t="s">
        <v>296</v>
      </c>
      <c r="R58" s="221" t="s">
        <v>302</v>
      </c>
      <c r="S58" s="221" t="s">
        <v>536</v>
      </c>
      <c r="T58" s="222">
        <f>ROUND((((IF(P58=[1]Datos!$B$109,4,IF(P58=[1]Datos!$B$110,3,IF(P58=[1]Datos!$B$111,2,IF(P58=[1]Datos!$B$112,1,0)))))+(IF(Q58=[1]Datos!$B$115,4,IF(Q58=[1]Datos!$B$116,3,IF(Q58=[1]Datos!$B$117,2,IF(Q58=[1]Datos!$B$118,1,0)))))+(IF(R58=[1]Datos!$B$121,4,IF(R58=[1]Datos!$B$122,3,IF(R58=[1]Datos!$B$123,2,IF(R58=[1]Datos!$B$124,1,0)))))+(IF(S58=[1]Datos!$B$127,4,IF(S58=[1]Datos!$B$128,3,IF(S58=[1]Datos!$B$129,2,IF(S58=[1]Datos!$B$130,1,0))))))/4),0)</f>
        <v>1</v>
      </c>
      <c r="U58" s="221" t="s">
        <v>532</v>
      </c>
      <c r="V58" s="221" t="s">
        <v>296</v>
      </c>
      <c r="W58" s="221" t="s">
        <v>302</v>
      </c>
      <c r="X58" s="221" t="s">
        <v>540</v>
      </c>
      <c r="Y58" s="222">
        <f>ROUND((((IF(U58=[1]Datos!$B$109,4,IF(U58=[1]Datos!$B$110,3,IF(U58=[1]Datos!$B$111,2,IF(U58=[1]Datos!$B$112,1,0)))))+(IF(V58=[1]Datos!$B$115,4,IF(V58=[1]Datos!$B$116,3,IF(V58=[1]Datos!$B$117,2,IF(V58=[1]Datos!$B$118,1,0)))))+(IF(W58=[1]Datos!$B$121,4,IF(W58=[1]Datos!$B$122,3,IF(W58=[1]Datos!$B$123,2,IF(W58=[1]Datos!$B$124,1,0)))))+(IF(X58=[1]Datos!$B$127,4,IF(X58=[1]Datos!$B$128,3,IF(X58=[1]Datos!$B$129,2,IF(X58=[1]Datos!$B$130,1,0))))))/4),0)</f>
        <v>2</v>
      </c>
      <c r="Z58" s="222">
        <f>IF(J58=[1]Datos!$B$102,5*(O58+T58+Y58),IF(J58=[1]Datos!$B$103,4*(O58+T58+Y58),IF(J58=[1]Datos!$B$104,3*(O58+T58+Y58),IF(J58=[1]Datos!$B$105,2*(O58+T58+Y58),IF(J58=[1]Datos!$B$106,1*(O58+T58+Y58),0)))))</f>
        <v>10</v>
      </c>
      <c r="AA58" s="223" t="str">
        <f t="shared" si="3"/>
        <v>RIESGO LEVE</v>
      </c>
      <c r="AB58" s="224" t="s">
        <v>742</v>
      </c>
      <c r="AC58" s="222"/>
      <c r="AD58" s="222"/>
      <c r="AE58" s="222"/>
      <c r="AF58" s="225"/>
    </row>
    <row r="59" spans="1:32" s="45" customFormat="1" ht="97.5" customHeight="1" thickBot="1">
      <c r="A59" s="209"/>
      <c r="B59" s="209"/>
      <c r="C59" s="359" t="s">
        <v>582</v>
      </c>
      <c r="D59" s="360"/>
      <c r="E59" s="221" t="s">
        <v>61</v>
      </c>
      <c r="F59" s="221" t="s">
        <v>676</v>
      </c>
      <c r="G59" s="221" t="s">
        <v>696</v>
      </c>
      <c r="H59" s="221" t="s">
        <v>691</v>
      </c>
      <c r="I59" s="221" t="s">
        <v>712</v>
      </c>
      <c r="J59" s="221" t="s">
        <v>278</v>
      </c>
      <c r="K59" s="221" t="s">
        <v>750</v>
      </c>
      <c r="L59" s="221" t="s">
        <v>299</v>
      </c>
      <c r="M59" s="221" t="s">
        <v>302</v>
      </c>
      <c r="N59" s="221" t="s">
        <v>529</v>
      </c>
      <c r="O59" s="222">
        <f>ROUND((((IF(K59=[1]Datos!$B$109,4,IF(K59=[1]Datos!$B$110,3,IF(K59=[1]Datos!$B$111,2,IF(K59=[1]Datos!$B$112,1,0)))))+(IF(L59=[1]Datos!$B$115,4,IF(L59=[1]Datos!$B$116,3,IF(L59=[1]Datos!$B$117,2,IF(L59=[1]Datos!$B$118,1,0)))))+(IF(M59=[1]Datos!$B$121,4,IF(M59=[1]Datos!$B$122,3,IF(M59=[1]Datos!$B$123,2,IF(M59=[1]Datos!$B$124,1,0)))))+(IF(N59=[1]Datos!$B$127,4,IF(N59=[1]Datos!$B$128,3,IF(N59=[1]Datos!$B$129,2,IF(N59=[1]Datos!$B$130,1,0))))))/4),0)</f>
        <v>2</v>
      </c>
      <c r="P59" s="221" t="s">
        <v>749</v>
      </c>
      <c r="Q59" s="221" t="s">
        <v>296</v>
      </c>
      <c r="R59" s="221" t="s">
        <v>302</v>
      </c>
      <c r="S59" s="221" t="s">
        <v>536</v>
      </c>
      <c r="T59" s="222">
        <f>ROUND((((IF(P59=[1]Datos!$B$109,4,IF(P59=[1]Datos!$B$110,3,IF(P59=[1]Datos!$B$111,2,IF(P59=[1]Datos!$B$112,1,0)))))+(IF(Q59=[1]Datos!$B$115,4,IF(Q59=[1]Datos!$B$116,3,IF(Q59=[1]Datos!$B$117,2,IF(Q59=[1]Datos!$B$118,1,0)))))+(IF(R59=[1]Datos!$B$121,4,IF(R59=[1]Datos!$B$122,3,IF(R59=[1]Datos!$B$123,2,IF(R59=[1]Datos!$B$124,1,0)))))+(IF(S59=[1]Datos!$B$127,4,IF(S59=[1]Datos!$B$128,3,IF(S59=[1]Datos!$B$129,2,IF(S59=[1]Datos!$B$130,1,0))))))/4),0)</f>
        <v>1</v>
      </c>
      <c r="U59" s="221" t="s">
        <v>532</v>
      </c>
      <c r="V59" s="221" t="s">
        <v>299</v>
      </c>
      <c r="W59" s="221" t="s">
        <v>300</v>
      </c>
      <c r="X59" s="221" t="s">
        <v>540</v>
      </c>
      <c r="Y59" s="222">
        <f>ROUND((((IF(U59=[1]Datos!$B$109,4,IF(U59=[1]Datos!$B$110,3,IF(U59=[1]Datos!$B$111,2,IF(U59=[1]Datos!$B$112,1,0)))))+(IF(V59=[1]Datos!$B$115,4,IF(V59=[1]Datos!$B$116,3,IF(V59=[1]Datos!$B$117,2,IF(V59=[1]Datos!$B$118,1,0)))))+(IF(W59=[1]Datos!$B$121,4,IF(W59=[1]Datos!$B$122,3,IF(W59=[1]Datos!$B$123,2,IF(W59=[1]Datos!$B$124,1,0)))))+(IF(X59=[1]Datos!$B$127,4,IF(X59=[1]Datos!$B$128,3,IF(X59=[1]Datos!$B$129,2,IF(X59=[1]Datos!$B$130,1,0))))))/4),0)</f>
        <v>2</v>
      </c>
      <c r="Z59" s="222">
        <f>IF(J59=[1]Datos!$B$102,5*(O59+T59+Y59),IF(J59=[1]Datos!$B$103,4*(O59+T59+Y59),IF(J59=[1]Datos!$B$104,3*(O59+T59+Y59),IF(J59=[1]Datos!$B$105,2*(O59+T59+Y59),IF(J59=[1]Datos!$B$106,1*(O59+T59+Y59),0)))))</f>
        <v>25</v>
      </c>
      <c r="AA59" s="223" t="str">
        <f t="shared" si="3"/>
        <v>RIESGO MODERADO</v>
      </c>
      <c r="AB59" s="224" t="s">
        <v>774</v>
      </c>
      <c r="AC59" s="222" t="s">
        <v>751</v>
      </c>
      <c r="AD59" s="222" t="s">
        <v>752</v>
      </c>
      <c r="AE59" s="222" t="s">
        <v>753</v>
      </c>
      <c r="AF59" s="225" t="s">
        <v>754</v>
      </c>
    </row>
    <row r="60" spans="1:32" s="45" customFormat="1" ht="97.5" customHeight="1" thickBot="1">
      <c r="A60" s="209"/>
      <c r="B60" s="209"/>
      <c r="C60" s="359" t="s">
        <v>582</v>
      </c>
      <c r="D60" s="360"/>
      <c r="E60" s="221" t="s">
        <v>61</v>
      </c>
      <c r="F60" s="221" t="s">
        <v>676</v>
      </c>
      <c r="G60" s="221" t="s">
        <v>696</v>
      </c>
      <c r="H60" s="221" t="s">
        <v>692</v>
      </c>
      <c r="I60" s="221" t="s">
        <v>712</v>
      </c>
      <c r="J60" s="221" t="s">
        <v>281</v>
      </c>
      <c r="K60" s="221" t="s">
        <v>750</v>
      </c>
      <c r="L60" s="221" t="s">
        <v>301</v>
      </c>
      <c r="M60" s="221" t="s">
        <v>302</v>
      </c>
      <c r="N60" s="221" t="s">
        <v>529</v>
      </c>
      <c r="O60" s="222">
        <f>ROUND((((IF(K60=[1]Datos!$B$109,4,IF(K60=[1]Datos!$B$110,3,IF(K60=[1]Datos!$B$111,2,IF(K60=[1]Datos!$B$112,1,0)))))+(IF(L60=[1]Datos!$B$115,4,IF(L60=[1]Datos!$B$116,3,IF(L60=[1]Datos!$B$117,2,IF(L60=[1]Datos!$B$118,1,0)))))+(IF(M60=[1]Datos!$B$121,4,IF(M60=[1]Datos!$B$122,3,IF(M60=[1]Datos!$B$123,2,IF(M60=[1]Datos!$B$124,1,0)))))+(IF(N60=[1]Datos!$B$127,4,IF(N60=[1]Datos!$B$128,3,IF(N60=[1]Datos!$B$129,2,IF(N60=[1]Datos!$B$130,1,0))))))/4),0)</f>
        <v>2</v>
      </c>
      <c r="P60" s="221" t="s">
        <v>749</v>
      </c>
      <c r="Q60" s="221" t="s">
        <v>296</v>
      </c>
      <c r="R60" s="221" t="s">
        <v>302</v>
      </c>
      <c r="S60" s="221" t="s">
        <v>536</v>
      </c>
      <c r="T60" s="222">
        <f>ROUND((((IF(P60=[1]Datos!$B$109,4,IF(P60=[1]Datos!$B$110,3,IF(P60=[1]Datos!$B$111,2,IF(P60=[1]Datos!$B$112,1,0)))))+(IF(Q60=[1]Datos!$B$115,4,IF(Q60=[1]Datos!$B$116,3,IF(Q60=[1]Datos!$B$117,2,IF(Q60=[1]Datos!$B$118,1,0)))))+(IF(R60=[1]Datos!$B$121,4,IF(R60=[1]Datos!$B$122,3,IF(R60=[1]Datos!$B$123,2,IF(R60=[1]Datos!$B$124,1,0)))))+(IF(S60=[1]Datos!$B$127,4,IF(S60=[1]Datos!$B$128,3,IF(S60=[1]Datos!$B$129,2,IF(S60=[1]Datos!$B$130,1,0))))))/4),0)</f>
        <v>1</v>
      </c>
      <c r="U60" s="221" t="s">
        <v>532</v>
      </c>
      <c r="V60" s="221" t="s">
        <v>301</v>
      </c>
      <c r="W60" s="221" t="s">
        <v>300</v>
      </c>
      <c r="X60" s="221" t="s">
        <v>540</v>
      </c>
      <c r="Y60" s="222">
        <f>ROUND((((IF(U60=[1]Datos!$B$109,4,IF(U60=[1]Datos!$B$110,3,IF(U60=[1]Datos!$B$111,2,IF(U60=[1]Datos!$B$112,1,0)))))+(IF(V60=[1]Datos!$B$115,4,IF(V60=[1]Datos!$B$116,3,IF(V60=[1]Datos!$B$117,2,IF(V60=[1]Datos!$B$118,1,0)))))+(IF(W60=[1]Datos!$B$121,4,IF(W60=[1]Datos!$B$122,3,IF(W60=[1]Datos!$B$123,2,IF(W60=[1]Datos!$B$124,1,0)))))+(IF(X60=[1]Datos!$B$127,4,IF(X60=[1]Datos!$B$128,3,IF(X60=[1]Datos!$B$129,2,IF(X60=[1]Datos!$B$130,1,0))))))/4),0)</f>
        <v>1</v>
      </c>
      <c r="Z60" s="222">
        <f>IF(J60=[1]Datos!$B$102,5*(O60+T60+Y60),IF(J60=[1]Datos!$B$103,4*(O60+T60+Y60),IF(J60=[1]Datos!$B$104,3*(O60+T60+Y60),IF(J60=[1]Datos!$B$105,2*(O60+T60+Y60),IF(J60=[1]Datos!$B$106,1*(O60+T60+Y60),0)))))</f>
        <v>8</v>
      </c>
      <c r="AA60" s="223" t="str">
        <f t="shared" si="3"/>
        <v>RIESGO LEVE</v>
      </c>
      <c r="AB60" s="224" t="s">
        <v>742</v>
      </c>
      <c r="AC60" s="222"/>
      <c r="AD60" s="222"/>
      <c r="AE60" s="222"/>
      <c r="AF60" s="225"/>
    </row>
    <row r="61" spans="1:32" s="45" customFormat="1" ht="97.5" customHeight="1" thickBot="1">
      <c r="A61" s="209"/>
      <c r="B61" s="209"/>
      <c r="C61" s="359" t="s">
        <v>582</v>
      </c>
      <c r="D61" s="360"/>
      <c r="E61" s="221" t="s">
        <v>61</v>
      </c>
      <c r="F61" s="221" t="s">
        <v>676</v>
      </c>
      <c r="G61" s="221" t="s">
        <v>696</v>
      </c>
      <c r="H61" s="221" t="s">
        <v>691</v>
      </c>
      <c r="I61" s="221" t="s">
        <v>719</v>
      </c>
      <c r="J61" s="221" t="s">
        <v>280</v>
      </c>
      <c r="K61" s="221" t="s">
        <v>750</v>
      </c>
      <c r="L61" s="221" t="s">
        <v>299</v>
      </c>
      <c r="M61" s="221" t="s">
        <v>302</v>
      </c>
      <c r="N61" s="221" t="s">
        <v>530</v>
      </c>
      <c r="O61" s="222">
        <f>ROUND((((IF(K61=[1]Datos!$B$109,4,IF(K61=[1]Datos!$B$110,3,IF(K61=[1]Datos!$B$111,2,IF(K61=[1]Datos!$B$112,1,0)))))+(IF(L61=[1]Datos!$B$115,4,IF(L61=[1]Datos!$B$116,3,IF(L61=[1]Datos!$B$117,2,IF(L61=[1]Datos!$B$118,1,0)))))+(IF(M61=[1]Datos!$B$121,4,IF(M61=[1]Datos!$B$122,3,IF(M61=[1]Datos!$B$123,2,IF(M61=[1]Datos!$B$124,1,0)))))+(IF(N61=[1]Datos!$B$127,4,IF(N61=[1]Datos!$B$128,3,IF(N61=[1]Datos!$B$129,2,IF(N61=[1]Datos!$B$130,1,0))))))/4),0)</f>
        <v>2</v>
      </c>
      <c r="P61" s="221" t="s">
        <v>749</v>
      </c>
      <c r="Q61" s="221" t="s">
        <v>296</v>
      </c>
      <c r="R61" s="221" t="s">
        <v>302</v>
      </c>
      <c r="S61" s="221" t="s">
        <v>536</v>
      </c>
      <c r="T61" s="222">
        <f>ROUND((((IF(P61=[1]Datos!$B$109,4,IF(P61=[1]Datos!$B$110,3,IF(P61=[1]Datos!$B$111,2,IF(P61=[1]Datos!$B$112,1,0)))))+(IF(Q61=[1]Datos!$B$115,4,IF(Q61=[1]Datos!$B$116,3,IF(Q61=[1]Datos!$B$117,2,IF(Q61=[1]Datos!$B$118,1,0)))))+(IF(R61=[1]Datos!$B$121,4,IF(R61=[1]Datos!$B$122,3,IF(R61=[1]Datos!$B$123,2,IF(R61=[1]Datos!$B$124,1,0)))))+(IF(S61=[1]Datos!$B$127,4,IF(S61=[1]Datos!$B$128,3,IF(S61=[1]Datos!$B$129,2,IF(S61=[1]Datos!$B$130,1,0))))))/4),0)</f>
        <v>1</v>
      </c>
      <c r="U61" s="221" t="s">
        <v>532</v>
      </c>
      <c r="V61" s="221" t="s">
        <v>299</v>
      </c>
      <c r="W61" s="221" t="s">
        <v>302</v>
      </c>
      <c r="X61" s="221" t="s">
        <v>540</v>
      </c>
      <c r="Y61" s="222">
        <f>ROUND((((IF(U61=[1]Datos!$B$109,4,IF(U61=[1]Datos!$B$110,3,IF(U61=[1]Datos!$B$111,2,IF(U61=[1]Datos!$B$112,1,0)))))+(IF(V61=[1]Datos!$B$115,4,IF(V61=[1]Datos!$B$116,3,IF(V61=[1]Datos!$B$117,2,IF(V61=[1]Datos!$B$118,1,0)))))+(IF(W61=[1]Datos!$B$121,4,IF(W61=[1]Datos!$B$122,3,IF(W61=[1]Datos!$B$123,2,IF(W61=[1]Datos!$B$124,1,0)))))+(IF(X61=[1]Datos!$B$127,4,IF(X61=[1]Datos!$B$128,3,IF(X61=[1]Datos!$B$129,2,IF(X61=[1]Datos!$B$130,1,0))))))/4),0)</f>
        <v>1</v>
      </c>
      <c r="Z61" s="222">
        <f>IF(J61=[1]Datos!$B$102,5*(O61+T61+Y61),IF(J61=[1]Datos!$B$103,4*(O61+T61+Y61),IF(J61=[1]Datos!$B$104,3*(O61+T61+Y61),IF(J61=[1]Datos!$B$105,2*(O61+T61+Y61),IF(J61=[1]Datos!$B$106,1*(O61+T61+Y61),0)))))</f>
        <v>12</v>
      </c>
      <c r="AA61" s="223" t="str">
        <f t="shared" si="3"/>
        <v>RIESGO LEVE</v>
      </c>
      <c r="AB61" s="224" t="s">
        <v>742</v>
      </c>
      <c r="AC61" s="222"/>
      <c r="AD61" s="222"/>
      <c r="AE61" s="222"/>
      <c r="AF61" s="225"/>
    </row>
    <row r="62" spans="1:32" s="45" customFormat="1" ht="97.5" customHeight="1" thickBot="1">
      <c r="A62" s="209"/>
      <c r="B62" s="209"/>
      <c r="C62" s="357" t="s">
        <v>582</v>
      </c>
      <c r="D62" s="358"/>
      <c r="E62" s="221" t="s">
        <v>61</v>
      </c>
      <c r="F62" s="221" t="s">
        <v>676</v>
      </c>
      <c r="G62" s="221" t="s">
        <v>696</v>
      </c>
      <c r="H62" s="221" t="s">
        <v>694</v>
      </c>
      <c r="I62" s="221" t="s">
        <v>725</v>
      </c>
      <c r="J62" s="221" t="s">
        <v>281</v>
      </c>
      <c r="K62" s="221" t="s">
        <v>749</v>
      </c>
      <c r="L62" s="221" t="s">
        <v>301</v>
      </c>
      <c r="M62" s="221" t="s">
        <v>300</v>
      </c>
      <c r="N62" s="221" t="s">
        <v>529</v>
      </c>
      <c r="O62" s="222">
        <f>ROUND((((IF(K62=Datos!$B$109,4,IF(K62=Datos!$B$110,3,IF(K62=Datos!$B$111,2,IF(K62=Datos!$B$112,1,0)))))+(IF(L62=Datos!$B$115,4,IF(L62=Datos!$B$116,3,IF(L62=Datos!$B$117,2,IF(L62=Datos!$B$118,1,0)))))+(IF(M62=Datos!$B$121,4,IF(M62=Datos!$B$122,3,IF(M62=Datos!$B$123,2,IF(M62=Datos!$B$124,1,0)))))+(IF(N62=Datos!$B$127,4,IF(N62=Datos!$B$128,3,IF(N62=Datos!$B$129,2,IF(N62=Datos!$B$130,1,0))))))/4),0)</f>
        <v>2</v>
      </c>
      <c r="P62" s="221" t="s">
        <v>749</v>
      </c>
      <c r="Q62" s="221" t="s">
        <v>301</v>
      </c>
      <c r="R62" s="221" t="s">
        <v>300</v>
      </c>
      <c r="S62" s="221" t="s">
        <v>537</v>
      </c>
      <c r="T62" s="222">
        <f>ROUND((((IF(P62=Datos!$B$109,4,IF(P62=Datos!$B$110,3,IF(P62=Datos!$B$111,2,IF(P62=Datos!$B$112,1,0)))))+(IF(Q62=Datos!$B$115,4,IF(Q62=Datos!$B$116,3,IF(Q62=Datos!$B$117,2,IF(Q62=Datos!$B$118,1,0)))))+(IF(R62=Datos!$B$121,4,IF(R62=Datos!$B$122,3,IF(R62=Datos!$B$123,2,IF(R62=Datos!$B$124,1,0)))))+(IF(S62=Datos!$B$127,4,IF(S62=Datos!$B$128,3,IF(S62=Datos!$B$129,2,IF(S62=Datos!$B$130,1,0))))))/4),0)</f>
        <v>1</v>
      </c>
      <c r="U62" s="221" t="s">
        <v>749</v>
      </c>
      <c r="V62" s="221" t="s">
        <v>301</v>
      </c>
      <c r="W62" s="221" t="s">
        <v>300</v>
      </c>
      <c r="X62" s="221" t="s">
        <v>540</v>
      </c>
      <c r="Y62" s="222">
        <f>ROUND((((IF(U62=Datos!$B$109,4,IF(U62=Datos!$B$110,3,IF(U62=Datos!$B$111,2,IF(U62=Datos!$B$112,1,0)))))+(IF(V62=Datos!$B$115,4,IF(V62=Datos!$B$116,3,IF(V62=Datos!$B$117,2,IF(V62=Datos!$B$118,1,0)))))+(IF(W62=Datos!$B$121,4,IF(W62=Datos!$B$122,3,IF(W62=Datos!$B$123,2,IF(W62=Datos!$B$124,1,0)))))+(IF(X62=Datos!$B$127,4,IF(X62=Datos!$B$128,3,IF(X62=Datos!$B$129,2,IF(X62=Datos!$B$130,1,0))))))/4),0)</f>
        <v>1</v>
      </c>
      <c r="Z62" s="222">
        <f>IF(J62=Datos!$B$102,5*(O62+T62+Y62),IF(J62=Datos!$B$103,4*(O62+T62+Y62),IF(J62=Datos!$B$104,3*(O62+T62+Y62),IF(J62=Datos!$B$105,2*(O62+T62+Y62),IF(J62=Datos!$B$106,1*(O62+T62+Y62),0)))))</f>
        <v>8</v>
      </c>
      <c r="AA62" s="223" t="str">
        <f t="shared" ref="AA62:AA84" si="5">IF(Z62=0,"-",IF(Z62&gt;40,"RIESGO SIGNIFICATIVO",IF(Z62&lt;21,"RIESGO LEVE","RIESGO MODERADO")))</f>
        <v>RIESGO LEVE</v>
      </c>
      <c r="AB62" s="224" t="s">
        <v>742</v>
      </c>
      <c r="AC62" s="222"/>
      <c r="AD62" s="222"/>
      <c r="AE62" s="222"/>
      <c r="AF62" s="225"/>
    </row>
    <row r="63" spans="1:32" s="45" customFormat="1" ht="97.5" customHeight="1" thickBot="1">
      <c r="A63" s="209"/>
      <c r="B63" s="209"/>
      <c r="C63" s="359" t="s">
        <v>582</v>
      </c>
      <c r="D63" s="360"/>
      <c r="E63" s="221" t="s">
        <v>61</v>
      </c>
      <c r="F63" s="221" t="s">
        <v>676</v>
      </c>
      <c r="G63" s="221" t="s">
        <v>697</v>
      </c>
      <c r="H63" s="221" t="s">
        <v>270</v>
      </c>
      <c r="I63" s="221" t="s">
        <v>699</v>
      </c>
      <c r="J63" s="221" t="s">
        <v>281</v>
      </c>
      <c r="K63" s="221" t="s">
        <v>750</v>
      </c>
      <c r="L63" s="221" t="s">
        <v>296</v>
      </c>
      <c r="M63" s="221" t="s">
        <v>302</v>
      </c>
      <c r="N63" s="221" t="s">
        <v>530</v>
      </c>
      <c r="O63" s="222">
        <f>ROUND((((IF(K63=[1]Datos!$B$109,4,IF(K63=[1]Datos!$B$110,3,IF(K63=[1]Datos!$B$111,2,IF(K63=[1]Datos!$B$112,1,0)))))+(IF(L63=[1]Datos!$B$115,4,IF(L63=[1]Datos!$B$116,3,IF(L63=[1]Datos!$B$117,2,IF(L63=[1]Datos!$B$118,1,0)))))+(IF(M63=[1]Datos!$B$121,4,IF(M63=[1]Datos!$B$122,3,IF(M63=[1]Datos!$B$123,2,IF(M63=[1]Datos!$B$124,1,0)))))+(IF(N63=[1]Datos!$B$127,4,IF(N63=[1]Datos!$B$128,3,IF(N63=[1]Datos!$B$129,2,IF(N63=[1]Datos!$B$130,1,0))))))/4),0)</f>
        <v>2</v>
      </c>
      <c r="P63" s="221" t="s">
        <v>749</v>
      </c>
      <c r="Q63" s="221" t="s">
        <v>296</v>
      </c>
      <c r="R63" s="221" t="s">
        <v>302</v>
      </c>
      <c r="S63" s="221" t="s">
        <v>536</v>
      </c>
      <c r="T63" s="222">
        <f>ROUND((((IF(P63=[1]Datos!$B$109,4,IF(P63=[1]Datos!$B$110,3,IF(P63=[1]Datos!$B$111,2,IF(P63=[1]Datos!$B$112,1,0)))))+(IF(Q63=[1]Datos!$B$115,4,IF(Q63=[1]Datos!$B$116,3,IF(Q63=[1]Datos!$B$117,2,IF(Q63=[1]Datos!$B$118,1,0)))))+(IF(R63=[1]Datos!$B$121,4,IF(R63=[1]Datos!$B$122,3,IF(R63=[1]Datos!$B$123,2,IF(R63=[1]Datos!$B$124,1,0)))))+(IF(S63=[1]Datos!$B$127,4,IF(S63=[1]Datos!$B$128,3,IF(S63=[1]Datos!$B$129,2,IF(S63=[1]Datos!$B$130,1,0))))))/4),0)</f>
        <v>1</v>
      </c>
      <c r="U63" s="221" t="s">
        <v>532</v>
      </c>
      <c r="V63" s="221" t="s">
        <v>296</v>
      </c>
      <c r="W63" s="221" t="s">
        <v>302</v>
      </c>
      <c r="X63" s="221" t="s">
        <v>540</v>
      </c>
      <c r="Y63" s="222">
        <f>ROUND((((IF(U63=[1]Datos!$B$109,4,IF(U63=[1]Datos!$B$110,3,IF(U63=[1]Datos!$B$111,2,IF(U63=[1]Datos!$B$112,1,0)))))+(IF(V63=[1]Datos!$B$115,4,IF(V63=[1]Datos!$B$116,3,IF(V63=[1]Datos!$B$117,2,IF(V63=[1]Datos!$B$118,1,0)))))+(IF(W63=[1]Datos!$B$121,4,IF(W63=[1]Datos!$B$122,3,IF(W63=[1]Datos!$B$123,2,IF(W63=[1]Datos!$B$124,1,0)))))+(IF(X63=[1]Datos!$B$127,4,IF(X63=[1]Datos!$B$128,3,IF(X63=[1]Datos!$B$129,2,IF(X63=[1]Datos!$B$130,1,0))))))/4),0)</f>
        <v>2</v>
      </c>
      <c r="Z63" s="222">
        <f>IF(J63=[1]Datos!$B$102,5*(O63+T63+Y63),IF(J63=[1]Datos!$B$103,4*(O63+T63+Y63),IF(J63=[1]Datos!$B$104,3*(O63+T63+Y63),IF(J63=[1]Datos!$B$105,2*(O63+T63+Y63),IF(J63=[1]Datos!$B$106,1*(O63+T63+Y63),0)))))</f>
        <v>10</v>
      </c>
      <c r="AA63" s="223" t="str">
        <f t="shared" si="5"/>
        <v>RIESGO LEVE</v>
      </c>
      <c r="AB63" s="224" t="s">
        <v>742</v>
      </c>
      <c r="AC63" s="222"/>
      <c r="AD63" s="222"/>
      <c r="AE63" s="222"/>
      <c r="AF63" s="225"/>
    </row>
    <row r="64" spans="1:32" s="45" customFormat="1" ht="97.5" customHeight="1" thickBot="1">
      <c r="A64" s="209"/>
      <c r="B64" s="209"/>
      <c r="C64" s="359" t="s">
        <v>582</v>
      </c>
      <c r="D64" s="360"/>
      <c r="E64" s="221" t="s">
        <v>61</v>
      </c>
      <c r="F64" s="221" t="s">
        <v>676</v>
      </c>
      <c r="G64" s="221" t="s">
        <v>697</v>
      </c>
      <c r="H64" s="221" t="s">
        <v>272</v>
      </c>
      <c r="I64" s="221" t="s">
        <v>699</v>
      </c>
      <c r="J64" s="221" t="s">
        <v>281</v>
      </c>
      <c r="K64" s="221" t="s">
        <v>750</v>
      </c>
      <c r="L64" s="221" t="s">
        <v>296</v>
      </c>
      <c r="M64" s="221" t="s">
        <v>302</v>
      </c>
      <c r="N64" s="221" t="s">
        <v>530</v>
      </c>
      <c r="O64" s="222">
        <f>ROUND((((IF(K64=[1]Datos!$B$109,4,IF(K64=[1]Datos!$B$110,3,IF(K64=[1]Datos!$B$111,2,IF(K64=[1]Datos!$B$112,1,0)))))+(IF(L64=[1]Datos!$B$115,4,IF(L64=[1]Datos!$B$116,3,IF(L64=[1]Datos!$B$117,2,IF(L64=[1]Datos!$B$118,1,0)))))+(IF(M64=[1]Datos!$B$121,4,IF(M64=[1]Datos!$B$122,3,IF(M64=[1]Datos!$B$123,2,IF(M64=[1]Datos!$B$124,1,0)))))+(IF(N64=[1]Datos!$B$127,4,IF(N64=[1]Datos!$B$128,3,IF(N64=[1]Datos!$B$129,2,IF(N64=[1]Datos!$B$130,1,0))))))/4),0)</f>
        <v>2</v>
      </c>
      <c r="P64" s="221" t="s">
        <v>749</v>
      </c>
      <c r="Q64" s="221" t="s">
        <v>296</v>
      </c>
      <c r="R64" s="221" t="s">
        <v>302</v>
      </c>
      <c r="S64" s="221" t="s">
        <v>536</v>
      </c>
      <c r="T64" s="222">
        <f>ROUND((((IF(P64=[1]Datos!$B$109,4,IF(P64=[1]Datos!$B$110,3,IF(P64=[1]Datos!$B$111,2,IF(P64=[1]Datos!$B$112,1,0)))))+(IF(Q64=[1]Datos!$B$115,4,IF(Q64=[1]Datos!$B$116,3,IF(Q64=[1]Datos!$B$117,2,IF(Q64=[1]Datos!$B$118,1,0)))))+(IF(R64=[1]Datos!$B$121,4,IF(R64=[1]Datos!$B$122,3,IF(R64=[1]Datos!$B$123,2,IF(R64=[1]Datos!$B$124,1,0)))))+(IF(S64=[1]Datos!$B$127,4,IF(S64=[1]Datos!$B$128,3,IF(S64=[1]Datos!$B$129,2,IF(S64=[1]Datos!$B$130,1,0))))))/4),0)</f>
        <v>1</v>
      </c>
      <c r="U64" s="221" t="s">
        <v>532</v>
      </c>
      <c r="V64" s="221" t="s">
        <v>296</v>
      </c>
      <c r="W64" s="221" t="s">
        <v>302</v>
      </c>
      <c r="X64" s="221" t="s">
        <v>540</v>
      </c>
      <c r="Y64" s="222">
        <f>ROUND((((IF(U64=[1]Datos!$B$109,4,IF(U64=[1]Datos!$B$110,3,IF(U64=[1]Datos!$B$111,2,IF(U64=[1]Datos!$B$112,1,0)))))+(IF(V64=[1]Datos!$B$115,4,IF(V64=[1]Datos!$B$116,3,IF(V64=[1]Datos!$B$117,2,IF(V64=[1]Datos!$B$118,1,0)))))+(IF(W64=[1]Datos!$B$121,4,IF(W64=[1]Datos!$B$122,3,IF(W64=[1]Datos!$B$123,2,IF(W64=[1]Datos!$B$124,1,0)))))+(IF(X64=[1]Datos!$B$127,4,IF(X64=[1]Datos!$B$128,3,IF(X64=[1]Datos!$B$129,2,IF(X64=[1]Datos!$B$130,1,0))))))/4),0)</f>
        <v>2</v>
      </c>
      <c r="Z64" s="222">
        <f>IF(J64=[1]Datos!$B$102,5*(O64+T64+Y64),IF(J64=[1]Datos!$B$103,4*(O64+T64+Y64),IF(J64=[1]Datos!$B$104,3*(O64+T64+Y64),IF(J64=[1]Datos!$B$105,2*(O64+T64+Y64),IF(J64=[1]Datos!$B$106,1*(O64+T64+Y64),0)))))</f>
        <v>10</v>
      </c>
      <c r="AA64" s="223" t="str">
        <f t="shared" si="5"/>
        <v>RIESGO LEVE</v>
      </c>
      <c r="AB64" s="224" t="s">
        <v>742</v>
      </c>
      <c r="AC64" s="222"/>
      <c r="AD64" s="222"/>
      <c r="AE64" s="222"/>
      <c r="AF64" s="225"/>
    </row>
    <row r="65" spans="1:32" s="45" customFormat="1" ht="97.5" customHeight="1" thickBot="1">
      <c r="A65" s="209"/>
      <c r="B65" s="209"/>
      <c r="C65" s="359" t="s">
        <v>582</v>
      </c>
      <c r="D65" s="360"/>
      <c r="E65" s="221" t="s">
        <v>61</v>
      </c>
      <c r="F65" s="221" t="s">
        <v>676</v>
      </c>
      <c r="G65" s="221" t="s">
        <v>697</v>
      </c>
      <c r="H65" s="221" t="s">
        <v>690</v>
      </c>
      <c r="I65" s="221" t="s">
        <v>744</v>
      </c>
      <c r="J65" s="221" t="s">
        <v>281</v>
      </c>
      <c r="K65" s="221" t="s">
        <v>750</v>
      </c>
      <c r="L65" s="221" t="s">
        <v>296</v>
      </c>
      <c r="M65" s="221" t="s">
        <v>302</v>
      </c>
      <c r="N65" s="221" t="s">
        <v>530</v>
      </c>
      <c r="O65" s="222">
        <f>ROUND((((IF(K65=[1]Datos!$B$109,4,IF(K65=[1]Datos!$B$110,3,IF(K65=[1]Datos!$B$111,2,IF(K65=[1]Datos!$B$112,1,0)))))+(IF(L65=[1]Datos!$B$115,4,IF(L65=[1]Datos!$B$116,3,IF(L65=[1]Datos!$B$117,2,IF(L65=[1]Datos!$B$118,1,0)))))+(IF(M65=[1]Datos!$B$121,4,IF(M65=[1]Datos!$B$122,3,IF(M65=[1]Datos!$B$123,2,IF(M65=[1]Datos!$B$124,1,0)))))+(IF(N65=[1]Datos!$B$127,4,IF(N65=[1]Datos!$B$128,3,IF(N65=[1]Datos!$B$129,2,IF(N65=[1]Datos!$B$130,1,0))))))/4),0)</f>
        <v>2</v>
      </c>
      <c r="P65" s="221" t="s">
        <v>749</v>
      </c>
      <c r="Q65" s="221" t="s">
        <v>301</v>
      </c>
      <c r="R65" s="221" t="s">
        <v>302</v>
      </c>
      <c r="S65" s="221" t="s">
        <v>536</v>
      </c>
      <c r="T65" s="222">
        <f>ROUND((((IF(P65=[1]Datos!$B$109,4,IF(P65=[1]Datos!$B$110,3,IF(P65=[1]Datos!$B$111,2,IF(P65=[1]Datos!$B$112,1,0)))))+(IF(Q65=[1]Datos!$B$115,4,IF(Q65=[1]Datos!$B$116,3,IF(Q65=[1]Datos!$B$117,2,IF(Q65=[1]Datos!$B$118,1,0)))))+(IF(R65=[1]Datos!$B$121,4,IF(R65=[1]Datos!$B$122,3,IF(R65=[1]Datos!$B$123,2,IF(R65=[1]Datos!$B$124,1,0)))))+(IF(S65=[1]Datos!$B$127,4,IF(S65=[1]Datos!$B$128,3,IF(S65=[1]Datos!$B$129,2,IF(S65=[1]Datos!$B$130,1,0))))))/4),0)</f>
        <v>1</v>
      </c>
      <c r="U65" s="221" t="s">
        <v>750</v>
      </c>
      <c r="V65" s="221" t="s">
        <v>296</v>
      </c>
      <c r="W65" s="221" t="s">
        <v>300</v>
      </c>
      <c r="X65" s="221" t="s">
        <v>529</v>
      </c>
      <c r="Y65" s="222">
        <f>ROUND((((IF(U65=[1]Datos!$B$109,4,IF(U65=[1]Datos!$B$110,3,IF(U65=[1]Datos!$B$111,2,IF(U65=[1]Datos!$B$112,1,0)))))+(IF(V65=[1]Datos!$B$115,4,IF(V65=[1]Datos!$B$116,3,IF(V65=[1]Datos!$B$117,2,IF(V65=[1]Datos!$B$118,1,0)))))+(IF(W65=[1]Datos!$B$121,4,IF(W65=[1]Datos!$B$122,3,IF(W65=[1]Datos!$B$123,2,IF(W65=[1]Datos!$B$124,1,0)))))+(IF(X65=[1]Datos!$B$127,4,IF(X65=[1]Datos!$B$128,3,IF(X65=[1]Datos!$B$129,2,IF(X65=[1]Datos!$B$130,1,0))))))/4),0)</f>
        <v>2</v>
      </c>
      <c r="Z65" s="222">
        <f>IF(J65=[1]Datos!$B$102,5*(O65+T65+Y65),IF(J65=[1]Datos!$B$103,4*(O65+T65+Y65),IF(J65=[1]Datos!$B$104,3*(O65+T65+Y65),IF(J65=[1]Datos!$B$105,2*(O65+T65+Y65),IF(J65=[1]Datos!$B$106,1*(O65+T65+Y65),0)))))</f>
        <v>10</v>
      </c>
      <c r="AA65" s="223" t="str">
        <f t="shared" si="5"/>
        <v>RIESGO LEVE</v>
      </c>
      <c r="AB65" s="224" t="s">
        <v>742</v>
      </c>
      <c r="AC65" s="222"/>
      <c r="AD65" s="222"/>
      <c r="AE65" s="222"/>
      <c r="AF65" s="225"/>
    </row>
    <row r="66" spans="1:32" s="45" customFormat="1" ht="97.5" customHeight="1" thickBot="1">
      <c r="A66" s="209"/>
      <c r="B66" s="209"/>
      <c r="C66" s="359" t="s">
        <v>582</v>
      </c>
      <c r="D66" s="360"/>
      <c r="E66" s="221" t="s">
        <v>61</v>
      </c>
      <c r="F66" s="221" t="s">
        <v>676</v>
      </c>
      <c r="G66" s="221" t="s">
        <v>697</v>
      </c>
      <c r="H66" s="221" t="s">
        <v>273</v>
      </c>
      <c r="I66" s="221" t="s">
        <v>744</v>
      </c>
      <c r="J66" s="221" t="s">
        <v>281</v>
      </c>
      <c r="K66" s="221" t="s">
        <v>750</v>
      </c>
      <c r="L66" s="221" t="s">
        <v>301</v>
      </c>
      <c r="M66" s="221" t="s">
        <v>302</v>
      </c>
      <c r="N66" s="221" t="s">
        <v>530</v>
      </c>
      <c r="O66" s="222">
        <f>ROUND((((IF(K66=[1]Datos!$B$109,4,IF(K66=[1]Datos!$B$110,3,IF(K66=[1]Datos!$B$111,2,IF(K66=[1]Datos!$B$112,1,0)))))+(IF(L66=[1]Datos!$B$115,4,IF(L66=[1]Datos!$B$116,3,IF(L66=[1]Datos!$B$117,2,IF(L66=[1]Datos!$B$118,1,0)))))+(IF(M66=[1]Datos!$B$121,4,IF(M66=[1]Datos!$B$122,3,IF(M66=[1]Datos!$B$123,2,IF(M66=[1]Datos!$B$124,1,0)))))+(IF(N66=[1]Datos!$B$127,4,IF(N66=[1]Datos!$B$128,3,IF(N66=[1]Datos!$B$129,2,IF(N66=[1]Datos!$B$130,1,0))))))/4),0)</f>
        <v>1</v>
      </c>
      <c r="P66" s="221" t="s">
        <v>749</v>
      </c>
      <c r="Q66" s="221" t="s">
        <v>301</v>
      </c>
      <c r="R66" s="221" t="s">
        <v>302</v>
      </c>
      <c r="S66" s="221" t="s">
        <v>536</v>
      </c>
      <c r="T66" s="222">
        <f>ROUND((((IF(P66=[1]Datos!$B$109,4,IF(P66=[1]Datos!$B$110,3,IF(P66=[1]Datos!$B$111,2,IF(P66=[1]Datos!$B$112,1,0)))))+(IF(Q66=[1]Datos!$B$115,4,IF(Q66=[1]Datos!$B$116,3,IF(Q66=[1]Datos!$B$117,2,IF(Q66=[1]Datos!$B$118,1,0)))))+(IF(R66=[1]Datos!$B$121,4,IF(R66=[1]Datos!$B$122,3,IF(R66=[1]Datos!$B$123,2,IF(R66=[1]Datos!$B$124,1,0)))))+(IF(S66=[1]Datos!$B$127,4,IF(S66=[1]Datos!$B$128,3,IF(S66=[1]Datos!$B$129,2,IF(S66=[1]Datos!$B$130,1,0))))))/4),0)</f>
        <v>1</v>
      </c>
      <c r="U66" s="221" t="s">
        <v>750</v>
      </c>
      <c r="V66" s="221" t="s">
        <v>301</v>
      </c>
      <c r="W66" s="221" t="s">
        <v>300</v>
      </c>
      <c r="X66" s="221" t="s">
        <v>529</v>
      </c>
      <c r="Y66" s="222">
        <f>ROUND((((IF(U66=[1]Datos!$B$109,4,IF(U66=[1]Datos!$B$110,3,IF(U66=[1]Datos!$B$111,2,IF(U66=[1]Datos!$B$112,1,0)))))+(IF(V66=[1]Datos!$B$115,4,IF(V66=[1]Datos!$B$116,3,IF(V66=[1]Datos!$B$117,2,IF(V66=[1]Datos!$B$118,1,0)))))+(IF(W66=[1]Datos!$B$121,4,IF(W66=[1]Datos!$B$122,3,IF(W66=[1]Datos!$B$123,2,IF(W66=[1]Datos!$B$124,1,0)))))+(IF(X66=[1]Datos!$B$127,4,IF(X66=[1]Datos!$B$128,3,IF(X66=[1]Datos!$B$129,2,IF(X66=[1]Datos!$B$130,1,0))))))/4),0)</f>
        <v>2</v>
      </c>
      <c r="Z66" s="222">
        <f>IF(J66=[1]Datos!$B$102,5*(O66+T66+Y66),IF(J66=[1]Datos!$B$103,4*(O66+T66+Y66),IF(J66=[1]Datos!$B$104,3*(O66+T66+Y66),IF(J66=[1]Datos!$B$105,2*(O66+T66+Y66),IF(J66=[1]Datos!$B$106,1*(O66+T66+Y66),0)))))</f>
        <v>8</v>
      </c>
      <c r="AA66" s="223" t="str">
        <f t="shared" si="5"/>
        <v>RIESGO LEVE</v>
      </c>
      <c r="AB66" s="224" t="s">
        <v>742</v>
      </c>
      <c r="AC66" s="222"/>
      <c r="AD66" s="222"/>
      <c r="AE66" s="222"/>
      <c r="AF66" s="225"/>
    </row>
    <row r="67" spans="1:32" s="45" customFormat="1" ht="97.5" customHeight="1" thickBot="1">
      <c r="A67" s="209"/>
      <c r="B67" s="209"/>
      <c r="C67" s="359" t="s">
        <v>582</v>
      </c>
      <c r="D67" s="360"/>
      <c r="E67" s="221" t="s">
        <v>61</v>
      </c>
      <c r="F67" s="221" t="s">
        <v>676</v>
      </c>
      <c r="G67" s="221" t="s">
        <v>697</v>
      </c>
      <c r="H67" s="221" t="s">
        <v>693</v>
      </c>
      <c r="I67" s="221" t="s">
        <v>420</v>
      </c>
      <c r="J67" s="221" t="s">
        <v>281</v>
      </c>
      <c r="K67" s="221" t="s">
        <v>750</v>
      </c>
      <c r="L67" s="221" t="s">
        <v>296</v>
      </c>
      <c r="M67" s="221" t="s">
        <v>302</v>
      </c>
      <c r="N67" s="221" t="s">
        <v>529</v>
      </c>
      <c r="O67" s="222">
        <f>ROUND((((IF(K67=[1]Datos!$B$109,4,IF(K67=[1]Datos!$B$110,3,IF(K67=[1]Datos!$B$111,2,IF(K67=[1]Datos!$B$112,1,0)))))+(IF(L67=[1]Datos!$B$115,4,IF(L67=[1]Datos!$B$116,3,IF(L67=[1]Datos!$B$117,2,IF(L67=[1]Datos!$B$118,1,0)))))+(IF(M67=[1]Datos!$B$121,4,IF(M67=[1]Datos!$B$122,3,IF(M67=[1]Datos!$B$123,2,IF(M67=[1]Datos!$B$124,1,0)))))+(IF(N67=[1]Datos!$B$127,4,IF(N67=[1]Datos!$B$128,3,IF(N67=[1]Datos!$B$129,2,IF(N67=[1]Datos!$B$130,1,0))))))/4),0)</f>
        <v>2</v>
      </c>
      <c r="P67" s="221" t="s">
        <v>749</v>
      </c>
      <c r="Q67" s="221" t="s">
        <v>301</v>
      </c>
      <c r="R67" s="221" t="s">
        <v>302</v>
      </c>
      <c r="S67" s="221" t="s">
        <v>536</v>
      </c>
      <c r="T67" s="222">
        <f>ROUND((((IF(P67=[1]Datos!$B$109,4,IF(P67=[1]Datos!$B$110,3,IF(P67=[1]Datos!$B$111,2,IF(P67=[1]Datos!$B$112,1,0)))))+(IF(Q67=[1]Datos!$B$115,4,IF(Q67=[1]Datos!$B$116,3,IF(Q67=[1]Datos!$B$117,2,IF(Q67=[1]Datos!$B$118,1,0)))))+(IF(R67=[1]Datos!$B$121,4,IF(R67=[1]Datos!$B$122,3,IF(R67=[1]Datos!$B$123,2,IF(R67=[1]Datos!$B$124,1,0)))))+(IF(S67=[1]Datos!$B$127,4,IF(S67=[1]Datos!$B$128,3,IF(S67=[1]Datos!$B$129,2,IF(S67=[1]Datos!$B$130,1,0))))))/4),0)</f>
        <v>1</v>
      </c>
      <c r="U67" s="221" t="s">
        <v>750</v>
      </c>
      <c r="V67" s="221" t="s">
        <v>299</v>
      </c>
      <c r="W67" s="221" t="s">
        <v>302</v>
      </c>
      <c r="X67" s="221" t="s">
        <v>298</v>
      </c>
      <c r="Y67" s="222">
        <f>ROUND((((IF(U67=[1]Datos!$B$109,4,IF(U67=[1]Datos!$B$110,3,IF(U67=[1]Datos!$B$111,2,IF(U67=[1]Datos!$B$112,1,0)))))+(IF(V67=[1]Datos!$B$115,4,IF(V67=[1]Datos!$B$116,3,IF(V67=[1]Datos!$B$117,2,IF(V67=[1]Datos!$B$118,1,0)))))+(IF(W67=[1]Datos!$B$121,4,IF(W67=[1]Datos!$B$122,3,IF(W67=[1]Datos!$B$123,2,IF(W67=[1]Datos!$B$124,1,0)))))+(IF(X67=[1]Datos!$B$127,4,IF(X67=[1]Datos!$B$128,3,IF(X67=[1]Datos!$B$129,2,IF(X67=[1]Datos!$B$130,1,0))))))/4),0)</f>
        <v>2</v>
      </c>
      <c r="Z67" s="222">
        <f>IF(J67=[1]Datos!$B$102,5*(O67+T67+Y67),IF(J67=[1]Datos!$B$103,4*(O67+T67+Y67),IF(J67=[1]Datos!$B$104,3*(O67+T67+Y67),IF(J67=[1]Datos!$B$105,2*(O67+T67+Y67),IF(J67=[1]Datos!$B$106,1*(O67+T67+Y67),0)))))</f>
        <v>10</v>
      </c>
      <c r="AA67" s="223" t="str">
        <f t="shared" si="5"/>
        <v>RIESGO LEVE</v>
      </c>
      <c r="AB67" s="224" t="s">
        <v>742</v>
      </c>
      <c r="AC67" s="222"/>
      <c r="AD67" s="222"/>
      <c r="AE67" s="222"/>
      <c r="AF67" s="225"/>
    </row>
    <row r="68" spans="1:32" s="45" customFormat="1" ht="97.5" customHeight="1" thickBot="1">
      <c r="A68" s="209"/>
      <c r="B68" s="209"/>
      <c r="C68" s="359" t="s">
        <v>582</v>
      </c>
      <c r="D68" s="360"/>
      <c r="E68" s="221" t="s">
        <v>62</v>
      </c>
      <c r="F68" s="221" t="s">
        <v>676</v>
      </c>
      <c r="G68" s="221" t="s">
        <v>696</v>
      </c>
      <c r="H68" s="221" t="s">
        <v>284</v>
      </c>
      <c r="I68" s="221" t="s">
        <v>699</v>
      </c>
      <c r="J68" s="221" t="s">
        <v>281</v>
      </c>
      <c r="K68" s="221" t="s">
        <v>750</v>
      </c>
      <c r="L68" s="221" t="s">
        <v>296</v>
      </c>
      <c r="M68" s="221" t="s">
        <v>300</v>
      </c>
      <c r="N68" s="221" t="s">
        <v>530</v>
      </c>
      <c r="O68" s="222">
        <f>ROUND((((IF(K68=[1]Datos!$B$109,4,IF(K68=[1]Datos!$B$110,3,IF(K68=[1]Datos!$B$111,2,IF(K68=[1]Datos!$B$112,1,0)))))+(IF(L68=[1]Datos!$B$115,4,IF(L68=[1]Datos!$B$116,3,IF(L68=[1]Datos!$B$117,2,IF(L68=[1]Datos!$B$118,1,0)))))+(IF(M68=[1]Datos!$B$121,4,IF(M68=[1]Datos!$B$122,3,IF(M68=[1]Datos!$B$123,2,IF(M68=[1]Datos!$B$124,1,0)))))+(IF(N68=[1]Datos!$B$127,4,IF(N68=[1]Datos!$B$128,3,IF(N68=[1]Datos!$B$129,2,IF(N68=[1]Datos!$B$130,1,0))))))/4),0)</f>
        <v>2</v>
      </c>
      <c r="P68" s="221" t="s">
        <v>749</v>
      </c>
      <c r="Q68" s="221" t="s">
        <v>296</v>
      </c>
      <c r="R68" s="221" t="s">
        <v>302</v>
      </c>
      <c r="S68" s="221" t="s">
        <v>536</v>
      </c>
      <c r="T68" s="222">
        <f>ROUND((((IF(P68=[1]Datos!$B$109,4,IF(P68=[1]Datos!$B$110,3,IF(P68=[1]Datos!$B$111,2,IF(P68=[1]Datos!$B$112,1,0)))))+(IF(Q68=[1]Datos!$B$115,4,IF(Q68=[1]Datos!$B$116,3,IF(Q68=[1]Datos!$B$117,2,IF(Q68=[1]Datos!$B$118,1,0)))))+(IF(R68=[1]Datos!$B$121,4,IF(R68=[1]Datos!$B$122,3,IF(R68=[1]Datos!$B$123,2,IF(R68=[1]Datos!$B$124,1,0)))))+(IF(S68=[1]Datos!$B$127,4,IF(S68=[1]Datos!$B$128,3,IF(S68=[1]Datos!$B$129,2,IF(S68=[1]Datos!$B$130,1,0))))))/4),0)</f>
        <v>1</v>
      </c>
      <c r="U68" s="221" t="s">
        <v>532</v>
      </c>
      <c r="V68" s="221" t="s">
        <v>296</v>
      </c>
      <c r="W68" s="221" t="s">
        <v>302</v>
      </c>
      <c r="X68" s="221" t="s">
        <v>540</v>
      </c>
      <c r="Y68" s="222">
        <f>ROUND((((IF(U68=[1]Datos!$B$109,4,IF(U68=[1]Datos!$B$110,3,IF(U68=[1]Datos!$B$111,2,IF(U68=[1]Datos!$B$112,1,0)))))+(IF(V68=[1]Datos!$B$115,4,IF(V68=[1]Datos!$B$116,3,IF(V68=[1]Datos!$B$117,2,IF(V68=[1]Datos!$B$118,1,0)))))+(IF(W68=[1]Datos!$B$121,4,IF(W68=[1]Datos!$B$122,3,IF(W68=[1]Datos!$B$123,2,IF(W68=[1]Datos!$B$124,1,0)))))+(IF(X68=[1]Datos!$B$127,4,IF(X68=[1]Datos!$B$128,3,IF(X68=[1]Datos!$B$129,2,IF(X68=[1]Datos!$B$130,1,0))))))/4),0)</f>
        <v>2</v>
      </c>
      <c r="Z68" s="222">
        <f>IF(J68=[1]Datos!$B$102,5*(O68+T68+Y68),IF(J68=[1]Datos!$B$103,4*(O68+T68+Y68),IF(J68=[1]Datos!$B$104,3*(O68+T68+Y68),IF(J68=[1]Datos!$B$105,2*(O68+T68+Y68),IF(J68=[1]Datos!$B$106,1*(O68+T68+Y68),0)))))</f>
        <v>10</v>
      </c>
      <c r="AA68" s="223" t="str">
        <f t="shared" si="5"/>
        <v>RIESGO LEVE</v>
      </c>
      <c r="AB68" s="224" t="s">
        <v>742</v>
      </c>
      <c r="AC68" s="222"/>
      <c r="AD68" s="222"/>
      <c r="AE68" s="222"/>
      <c r="AF68" s="225"/>
    </row>
    <row r="69" spans="1:32" s="45" customFormat="1" ht="97.5" customHeight="1" thickBot="1">
      <c r="A69" s="209"/>
      <c r="B69" s="209"/>
      <c r="C69" s="359" t="s">
        <v>582</v>
      </c>
      <c r="D69" s="360"/>
      <c r="E69" s="221" t="s">
        <v>62</v>
      </c>
      <c r="F69" s="221" t="s">
        <v>676</v>
      </c>
      <c r="G69" s="221" t="s">
        <v>696</v>
      </c>
      <c r="H69" s="221" t="s">
        <v>688</v>
      </c>
      <c r="I69" s="221" t="s">
        <v>699</v>
      </c>
      <c r="J69" s="221" t="s">
        <v>281</v>
      </c>
      <c r="K69" s="221" t="s">
        <v>750</v>
      </c>
      <c r="L69" s="221" t="s">
        <v>296</v>
      </c>
      <c r="M69" s="221" t="s">
        <v>300</v>
      </c>
      <c r="N69" s="221" t="s">
        <v>530</v>
      </c>
      <c r="O69" s="222">
        <f>ROUND((((IF(K69=[1]Datos!$B$109,4,IF(K69=[1]Datos!$B$110,3,IF(K69=[1]Datos!$B$111,2,IF(K69=[1]Datos!$B$112,1,0)))))+(IF(L69=[1]Datos!$B$115,4,IF(L69=[1]Datos!$B$116,3,IF(L69=[1]Datos!$B$117,2,IF(L69=[1]Datos!$B$118,1,0)))))+(IF(M69=[1]Datos!$B$121,4,IF(M69=[1]Datos!$B$122,3,IF(M69=[1]Datos!$B$123,2,IF(M69=[1]Datos!$B$124,1,0)))))+(IF(N69=[1]Datos!$B$127,4,IF(N69=[1]Datos!$B$128,3,IF(N69=[1]Datos!$B$129,2,IF(N69=[1]Datos!$B$130,1,0))))))/4),0)</f>
        <v>2</v>
      </c>
      <c r="P69" s="221" t="s">
        <v>749</v>
      </c>
      <c r="Q69" s="221" t="s">
        <v>296</v>
      </c>
      <c r="R69" s="221" t="s">
        <v>302</v>
      </c>
      <c r="S69" s="221" t="s">
        <v>536</v>
      </c>
      <c r="T69" s="222">
        <f>ROUND((((IF(P69=[1]Datos!$B$109,4,IF(P69=[1]Datos!$B$110,3,IF(P69=[1]Datos!$B$111,2,IF(P69=[1]Datos!$B$112,1,0)))))+(IF(Q69=[1]Datos!$B$115,4,IF(Q69=[1]Datos!$B$116,3,IF(Q69=[1]Datos!$B$117,2,IF(Q69=[1]Datos!$B$118,1,0)))))+(IF(R69=[1]Datos!$B$121,4,IF(R69=[1]Datos!$B$122,3,IF(R69=[1]Datos!$B$123,2,IF(R69=[1]Datos!$B$124,1,0)))))+(IF(S69=[1]Datos!$B$127,4,IF(S69=[1]Datos!$B$128,3,IF(S69=[1]Datos!$B$129,2,IF(S69=[1]Datos!$B$130,1,0))))))/4),0)</f>
        <v>1</v>
      </c>
      <c r="U69" s="221" t="s">
        <v>532</v>
      </c>
      <c r="V69" s="221" t="s">
        <v>296</v>
      </c>
      <c r="W69" s="221" t="s">
        <v>302</v>
      </c>
      <c r="X69" s="221" t="s">
        <v>540</v>
      </c>
      <c r="Y69" s="222">
        <f>ROUND((((IF(U69=[1]Datos!$B$109,4,IF(U69=[1]Datos!$B$110,3,IF(U69=[1]Datos!$B$111,2,IF(U69=[1]Datos!$B$112,1,0)))))+(IF(V69=[1]Datos!$B$115,4,IF(V69=[1]Datos!$B$116,3,IF(V69=[1]Datos!$B$117,2,IF(V69=[1]Datos!$B$118,1,0)))))+(IF(W69=[1]Datos!$B$121,4,IF(W69=[1]Datos!$B$122,3,IF(W69=[1]Datos!$B$123,2,IF(W69=[1]Datos!$B$124,1,0)))))+(IF(X69=[1]Datos!$B$127,4,IF(X69=[1]Datos!$B$128,3,IF(X69=[1]Datos!$B$129,2,IF(X69=[1]Datos!$B$130,1,0))))))/4),0)</f>
        <v>2</v>
      </c>
      <c r="Z69" s="222">
        <f>IF(J69=[1]Datos!$B$102,5*(O69+T69+Y69),IF(J69=[1]Datos!$B$103,4*(O69+T69+Y69),IF(J69=[1]Datos!$B$104,3*(O69+T69+Y69),IF(J69=[1]Datos!$B$105,2*(O69+T69+Y69),IF(J69=[1]Datos!$B$106,1*(O69+T69+Y69),0)))))</f>
        <v>10</v>
      </c>
      <c r="AA69" s="223" t="str">
        <f t="shared" si="5"/>
        <v>RIESGO LEVE</v>
      </c>
      <c r="AB69" s="224" t="s">
        <v>742</v>
      </c>
      <c r="AC69" s="222"/>
      <c r="AD69" s="222"/>
      <c r="AE69" s="222"/>
      <c r="AF69" s="225"/>
    </row>
    <row r="70" spans="1:32" s="45" customFormat="1" ht="97.5" customHeight="1" thickBot="1">
      <c r="A70" s="209"/>
      <c r="B70" s="209"/>
      <c r="C70" s="359" t="s">
        <v>582</v>
      </c>
      <c r="D70" s="360"/>
      <c r="E70" s="221" t="s">
        <v>62</v>
      </c>
      <c r="F70" s="221" t="s">
        <v>676</v>
      </c>
      <c r="G70" s="221" t="s">
        <v>696</v>
      </c>
      <c r="H70" s="221" t="s">
        <v>691</v>
      </c>
      <c r="I70" s="221" t="s">
        <v>699</v>
      </c>
      <c r="J70" s="221" t="s">
        <v>280</v>
      </c>
      <c r="K70" s="221" t="s">
        <v>750</v>
      </c>
      <c r="L70" s="221" t="s">
        <v>296</v>
      </c>
      <c r="M70" s="221" t="s">
        <v>302</v>
      </c>
      <c r="N70" s="221" t="s">
        <v>530</v>
      </c>
      <c r="O70" s="222">
        <f>ROUND((((IF(K70=[1]Datos!$B$109,4,IF(K70=[1]Datos!$B$110,3,IF(K70=[1]Datos!$B$111,2,IF(K70=[1]Datos!$B$112,1,0)))))+(IF(L70=[1]Datos!$B$115,4,IF(L70=[1]Datos!$B$116,3,IF(L70=[1]Datos!$B$117,2,IF(L70=[1]Datos!$B$118,1,0)))))+(IF(M70=[1]Datos!$B$121,4,IF(M70=[1]Datos!$B$122,3,IF(M70=[1]Datos!$B$123,2,IF(M70=[1]Datos!$B$124,1,0)))))+(IF(N70=[1]Datos!$B$127,4,IF(N70=[1]Datos!$B$128,3,IF(N70=[1]Datos!$B$129,2,IF(N70=[1]Datos!$B$130,1,0))))))/4),0)</f>
        <v>2</v>
      </c>
      <c r="P70" s="221" t="s">
        <v>749</v>
      </c>
      <c r="Q70" s="221" t="s">
        <v>296</v>
      </c>
      <c r="R70" s="221" t="s">
        <v>302</v>
      </c>
      <c r="S70" s="221" t="s">
        <v>536</v>
      </c>
      <c r="T70" s="222">
        <f>ROUND((((IF(P70=[1]Datos!$B$109,4,IF(P70=[1]Datos!$B$110,3,IF(P70=[1]Datos!$B$111,2,IF(P70=[1]Datos!$B$112,1,0)))))+(IF(Q70=[1]Datos!$B$115,4,IF(Q70=[1]Datos!$B$116,3,IF(Q70=[1]Datos!$B$117,2,IF(Q70=[1]Datos!$B$118,1,0)))))+(IF(R70=[1]Datos!$B$121,4,IF(R70=[1]Datos!$B$122,3,IF(R70=[1]Datos!$B$123,2,IF(R70=[1]Datos!$B$124,1,0)))))+(IF(S70=[1]Datos!$B$127,4,IF(S70=[1]Datos!$B$128,3,IF(S70=[1]Datos!$B$129,2,IF(S70=[1]Datos!$B$130,1,0))))))/4),0)</f>
        <v>1</v>
      </c>
      <c r="U70" s="221" t="s">
        <v>532</v>
      </c>
      <c r="V70" s="221" t="s">
        <v>296</v>
      </c>
      <c r="W70" s="221" t="s">
        <v>302</v>
      </c>
      <c r="X70" s="221" t="s">
        <v>540</v>
      </c>
      <c r="Y70" s="222">
        <f>ROUND((((IF(U70=[1]Datos!$B$109,4,IF(U70=[1]Datos!$B$110,3,IF(U70=[1]Datos!$B$111,2,IF(U70=[1]Datos!$B$112,1,0)))))+(IF(V70=[1]Datos!$B$115,4,IF(V70=[1]Datos!$B$116,3,IF(V70=[1]Datos!$B$117,2,IF(V70=[1]Datos!$B$118,1,0)))))+(IF(W70=[1]Datos!$B$121,4,IF(W70=[1]Datos!$B$122,3,IF(W70=[1]Datos!$B$123,2,IF(W70=[1]Datos!$B$124,1,0)))))+(IF(X70=[1]Datos!$B$127,4,IF(X70=[1]Datos!$B$128,3,IF(X70=[1]Datos!$B$129,2,IF(X70=[1]Datos!$B$130,1,0))))))/4),0)</f>
        <v>2</v>
      </c>
      <c r="Z70" s="222">
        <f>IF(J70=[1]Datos!$B$102,5*(O70+T70+Y70),IF(J70=[1]Datos!$B$103,4*(O70+T70+Y70),IF(J70=[1]Datos!$B$104,3*(O70+T70+Y70),IF(J70=[1]Datos!$B$105,2*(O70+T70+Y70),IF(J70=[1]Datos!$B$106,1*(O70+T70+Y70),0)))))</f>
        <v>15</v>
      </c>
      <c r="AA70" s="223" t="str">
        <f t="shared" si="5"/>
        <v>RIESGO LEVE</v>
      </c>
      <c r="AB70" s="224" t="s">
        <v>742</v>
      </c>
      <c r="AC70" s="222"/>
      <c r="AD70" s="222"/>
      <c r="AE70" s="222"/>
      <c r="AF70" s="225"/>
    </row>
    <row r="71" spans="1:32" s="45" customFormat="1" ht="97.5" customHeight="1" thickBot="1">
      <c r="A71" s="209"/>
      <c r="B71" s="209"/>
      <c r="C71" s="359" t="s">
        <v>582</v>
      </c>
      <c r="D71" s="360"/>
      <c r="E71" s="221" t="s">
        <v>62</v>
      </c>
      <c r="F71" s="221" t="s">
        <v>676</v>
      </c>
      <c r="G71" s="221" t="s">
        <v>696</v>
      </c>
      <c r="H71" s="221" t="s">
        <v>691</v>
      </c>
      <c r="I71" s="221" t="s">
        <v>700</v>
      </c>
      <c r="J71" s="221" t="s">
        <v>279</v>
      </c>
      <c r="K71" s="221" t="s">
        <v>532</v>
      </c>
      <c r="L71" s="221" t="s">
        <v>296</v>
      </c>
      <c r="M71" s="221" t="s">
        <v>300</v>
      </c>
      <c r="N71" s="221" t="s">
        <v>530</v>
      </c>
      <c r="O71" s="222">
        <f>ROUND((((IF(K71=[1]Datos!$B$109,4,IF(K71=[1]Datos!$B$110,3,IF(K71=[1]Datos!$B$111,2,IF(K71=[1]Datos!$B$112,1,0)))))+(IF(L71=[1]Datos!$B$115,4,IF(L71=[1]Datos!$B$116,3,IF(L71=[1]Datos!$B$117,2,IF(L71=[1]Datos!$B$118,1,0)))))+(IF(M71=[1]Datos!$B$121,4,IF(M71=[1]Datos!$B$122,3,IF(M71=[1]Datos!$B$123,2,IF(M71=[1]Datos!$B$124,1,0)))))+(IF(N71=[1]Datos!$B$127,4,IF(N71=[1]Datos!$B$128,3,IF(N71=[1]Datos!$B$129,2,IF(N71=[1]Datos!$B$130,1,0))))))/4),0)</f>
        <v>2</v>
      </c>
      <c r="P71" s="221" t="s">
        <v>295</v>
      </c>
      <c r="Q71" s="221" t="s">
        <v>296</v>
      </c>
      <c r="R71" s="221" t="s">
        <v>300</v>
      </c>
      <c r="S71" s="221" t="s">
        <v>536</v>
      </c>
      <c r="T71" s="222">
        <f>ROUND((((IF(P71=[1]Datos!$B$109,4,IF(P71=[1]Datos!$B$110,3,IF(P71=[1]Datos!$B$111,2,IF(P71=[1]Datos!$B$112,1,0)))))+(IF(Q71=[1]Datos!$B$115,4,IF(Q71=[1]Datos!$B$116,3,IF(Q71=[1]Datos!$B$117,2,IF(Q71=[1]Datos!$B$118,1,0)))))+(IF(R71=[1]Datos!$B$121,4,IF(R71=[1]Datos!$B$122,3,IF(R71=[1]Datos!$B$123,2,IF(R71=[1]Datos!$B$124,1,0)))))+(IF(S71=[1]Datos!$B$127,4,IF(S71=[1]Datos!$B$128,3,IF(S71=[1]Datos!$B$129,2,IF(S71=[1]Datos!$B$130,1,0))))))/4),0)</f>
        <v>2</v>
      </c>
      <c r="U71" s="221" t="s">
        <v>295</v>
      </c>
      <c r="V71" s="221" t="s">
        <v>296</v>
      </c>
      <c r="W71" s="221" t="s">
        <v>300</v>
      </c>
      <c r="X71" s="221" t="s">
        <v>540</v>
      </c>
      <c r="Y71" s="222">
        <f>ROUND((((IF(U71=[1]Datos!$B$109,4,IF(U71=[1]Datos!$B$110,3,IF(U71=[1]Datos!$B$111,2,IF(U71=[1]Datos!$B$112,1,0)))))+(IF(V71=[1]Datos!$B$115,4,IF(V71=[1]Datos!$B$116,3,IF(V71=[1]Datos!$B$117,2,IF(V71=[1]Datos!$B$118,1,0)))))+(IF(W71=[1]Datos!$B$121,4,IF(W71=[1]Datos!$B$122,3,IF(W71=[1]Datos!$B$123,2,IF(W71=[1]Datos!$B$124,1,0)))))+(IF(X71=[1]Datos!$B$127,4,IF(X71=[1]Datos!$B$128,3,IF(X71=[1]Datos!$B$129,2,IF(X71=[1]Datos!$B$130,1,0))))))/4),0)</f>
        <v>2</v>
      </c>
      <c r="Z71" s="222">
        <f>IF(J71=[1]Datos!$B$102,5*(O71+T71+Y71),IF(J71=[1]Datos!$B$103,4*(O71+T71+Y71),IF(J71=[1]Datos!$B$104,3*(O71+T71+Y71),IF(J71=[1]Datos!$B$105,2*(O71+T71+Y71),IF(J71=[1]Datos!$B$106,1*(O71+T71+Y71),0)))))</f>
        <v>24</v>
      </c>
      <c r="AA71" s="223" t="str">
        <f t="shared" si="5"/>
        <v>RIESGO MODERADO</v>
      </c>
      <c r="AB71" s="224" t="s">
        <v>740</v>
      </c>
      <c r="AC71" s="222" t="s">
        <v>755</v>
      </c>
      <c r="AD71" s="222" t="s">
        <v>756</v>
      </c>
      <c r="AE71" s="222" t="s">
        <v>757</v>
      </c>
      <c r="AF71" s="225" t="s">
        <v>778</v>
      </c>
    </row>
    <row r="72" spans="1:32" s="45" customFormat="1" ht="97.5" customHeight="1" thickBot="1">
      <c r="A72" s="209"/>
      <c r="B72" s="209"/>
      <c r="C72" s="359" t="s">
        <v>582</v>
      </c>
      <c r="D72" s="360"/>
      <c r="E72" s="221" t="s">
        <v>62</v>
      </c>
      <c r="F72" s="221" t="s">
        <v>676</v>
      </c>
      <c r="G72" s="221" t="s">
        <v>696</v>
      </c>
      <c r="H72" s="221" t="s">
        <v>691</v>
      </c>
      <c r="I72" s="221" t="s">
        <v>701</v>
      </c>
      <c r="J72" s="221" t="s">
        <v>279</v>
      </c>
      <c r="K72" s="221" t="s">
        <v>532</v>
      </c>
      <c r="L72" s="221" t="s">
        <v>296</v>
      </c>
      <c r="M72" s="221" t="s">
        <v>297</v>
      </c>
      <c r="N72" s="221" t="s">
        <v>529</v>
      </c>
      <c r="O72" s="222">
        <f>ROUND((((IF(K72=[1]Datos!$B$109,4,IF(K72=[1]Datos!$B$110,3,IF(K72=[1]Datos!$B$111,2,IF(K72=[1]Datos!$B$112,1,0)))))+(IF(L72=[1]Datos!$B$115,4,IF(L72=[1]Datos!$B$116,3,IF(L72=[1]Datos!$B$117,2,IF(L72=[1]Datos!$B$118,1,0)))))+(IF(M72=[1]Datos!$B$121,4,IF(M72=[1]Datos!$B$122,3,IF(M72=[1]Datos!$B$123,2,IF(M72=[1]Datos!$B$124,1,0)))))+(IF(N72=[1]Datos!$B$127,4,IF(N72=[1]Datos!$B$128,3,IF(N72=[1]Datos!$B$129,2,IF(N72=[1]Datos!$B$130,1,0))))))/4),0)</f>
        <v>2</v>
      </c>
      <c r="P72" s="221" t="s">
        <v>295</v>
      </c>
      <c r="Q72" s="221" t="s">
        <v>296</v>
      </c>
      <c r="R72" s="221" t="s">
        <v>300</v>
      </c>
      <c r="S72" s="221" t="s">
        <v>536</v>
      </c>
      <c r="T72" s="222">
        <f>ROUND((((IF(P72=[1]Datos!$B$109,4,IF(P72=[1]Datos!$B$110,3,IF(P72=[1]Datos!$B$111,2,IF(P72=[1]Datos!$B$112,1,0)))))+(IF(Q72=[1]Datos!$B$115,4,IF(Q72=[1]Datos!$B$116,3,IF(Q72=[1]Datos!$B$117,2,IF(Q72=[1]Datos!$B$118,1,0)))))+(IF(R72=[1]Datos!$B$121,4,IF(R72=[1]Datos!$B$122,3,IF(R72=[1]Datos!$B$123,2,IF(R72=[1]Datos!$B$124,1,0)))))+(IF(S72=[1]Datos!$B$127,4,IF(S72=[1]Datos!$B$128,3,IF(S72=[1]Datos!$B$129,2,IF(S72=[1]Datos!$B$130,1,0))))))/4),0)</f>
        <v>2</v>
      </c>
      <c r="U72" s="221" t="s">
        <v>295</v>
      </c>
      <c r="V72" s="221" t="s">
        <v>296</v>
      </c>
      <c r="W72" s="221" t="s">
        <v>300</v>
      </c>
      <c r="X72" s="221" t="s">
        <v>540</v>
      </c>
      <c r="Y72" s="222">
        <f>ROUND((((IF(U72=[1]Datos!$B$109,4,IF(U72=[1]Datos!$B$110,3,IF(U72=[1]Datos!$B$111,2,IF(U72=[1]Datos!$B$112,1,0)))))+(IF(V72=[1]Datos!$B$115,4,IF(V72=[1]Datos!$B$116,3,IF(V72=[1]Datos!$B$117,2,IF(V72=[1]Datos!$B$118,1,0)))))+(IF(W72=[1]Datos!$B$121,4,IF(W72=[1]Datos!$B$122,3,IF(W72=[1]Datos!$B$123,2,IF(W72=[1]Datos!$B$124,1,0)))))+(IF(X72=[1]Datos!$B$127,4,IF(X72=[1]Datos!$B$128,3,IF(X72=[1]Datos!$B$129,2,IF(X72=[1]Datos!$B$130,1,0))))))/4),0)</f>
        <v>2</v>
      </c>
      <c r="Z72" s="222">
        <f>IF(J72=[1]Datos!$B$102,5*(O72+T72+Y72),IF(J72=[1]Datos!$B$103,4*(O72+T72+Y72),IF(J72=[1]Datos!$B$104,3*(O72+T72+Y72),IF(J72=[1]Datos!$B$105,2*(O72+T72+Y72),IF(J72=[1]Datos!$B$106,1*(O72+T72+Y72),0)))))</f>
        <v>24</v>
      </c>
      <c r="AA72" s="223" t="str">
        <f t="shared" si="5"/>
        <v>RIESGO MODERADO</v>
      </c>
      <c r="AB72" s="224" t="s">
        <v>740</v>
      </c>
      <c r="AC72" s="222" t="s">
        <v>755</v>
      </c>
      <c r="AD72" s="222" t="s">
        <v>756</v>
      </c>
      <c r="AE72" s="222" t="s">
        <v>757</v>
      </c>
      <c r="AF72" s="225" t="s">
        <v>778</v>
      </c>
    </row>
    <row r="73" spans="1:32" s="45" customFormat="1" ht="97.5" customHeight="1" thickBot="1">
      <c r="A73" s="209"/>
      <c r="B73" s="209"/>
      <c r="C73" s="359" t="s">
        <v>582</v>
      </c>
      <c r="D73" s="360"/>
      <c r="E73" s="221" t="s">
        <v>62</v>
      </c>
      <c r="F73" s="221" t="s">
        <v>676</v>
      </c>
      <c r="G73" s="221" t="s">
        <v>696</v>
      </c>
      <c r="H73" s="221" t="s">
        <v>691</v>
      </c>
      <c r="I73" s="221" t="s">
        <v>702</v>
      </c>
      <c r="J73" s="221" t="s">
        <v>280</v>
      </c>
      <c r="K73" s="221" t="s">
        <v>750</v>
      </c>
      <c r="L73" s="221" t="s">
        <v>296</v>
      </c>
      <c r="M73" s="221" t="s">
        <v>302</v>
      </c>
      <c r="N73" s="221" t="s">
        <v>529</v>
      </c>
      <c r="O73" s="222">
        <f>ROUND((((IF(K73=[1]Datos!$B$109,4,IF(K73=[1]Datos!$B$110,3,IF(K73=[1]Datos!$B$111,2,IF(K73=[1]Datos!$B$112,1,0)))))+(IF(L73=[1]Datos!$B$115,4,IF(L73=[1]Datos!$B$116,3,IF(L73=[1]Datos!$B$117,2,IF(L73=[1]Datos!$B$118,1,0)))))+(IF(M73=[1]Datos!$B$121,4,IF(M73=[1]Datos!$B$122,3,IF(M73=[1]Datos!$B$123,2,IF(M73=[1]Datos!$B$124,1,0)))))+(IF(N73=[1]Datos!$B$127,4,IF(N73=[1]Datos!$B$128,3,IF(N73=[1]Datos!$B$129,2,IF(N73=[1]Datos!$B$130,1,0))))))/4),0)</f>
        <v>2</v>
      </c>
      <c r="P73" s="221" t="s">
        <v>749</v>
      </c>
      <c r="Q73" s="221" t="s">
        <v>296</v>
      </c>
      <c r="R73" s="221" t="s">
        <v>302</v>
      </c>
      <c r="S73" s="221" t="s">
        <v>536</v>
      </c>
      <c r="T73" s="222">
        <f>ROUND((((IF(P73=[1]Datos!$B$109,4,IF(P73=[1]Datos!$B$110,3,IF(P73=[1]Datos!$B$111,2,IF(P73=[1]Datos!$B$112,1,0)))))+(IF(Q73=[1]Datos!$B$115,4,IF(Q73=[1]Datos!$B$116,3,IF(Q73=[1]Datos!$B$117,2,IF(Q73=[1]Datos!$B$118,1,0)))))+(IF(R73=[1]Datos!$B$121,4,IF(R73=[1]Datos!$B$122,3,IF(R73=[1]Datos!$B$123,2,IF(R73=[1]Datos!$B$124,1,0)))))+(IF(S73=[1]Datos!$B$127,4,IF(S73=[1]Datos!$B$128,3,IF(S73=[1]Datos!$B$129,2,IF(S73=[1]Datos!$B$130,1,0))))))/4),0)</f>
        <v>1</v>
      </c>
      <c r="U73" s="221" t="s">
        <v>532</v>
      </c>
      <c r="V73" s="221" t="s">
        <v>296</v>
      </c>
      <c r="W73" s="221" t="s">
        <v>302</v>
      </c>
      <c r="X73" s="221" t="s">
        <v>540</v>
      </c>
      <c r="Y73" s="222">
        <f>ROUND((((IF(U73=[1]Datos!$B$109,4,IF(U73=[1]Datos!$B$110,3,IF(U73=[1]Datos!$B$111,2,IF(U73=[1]Datos!$B$112,1,0)))))+(IF(V73=[1]Datos!$B$115,4,IF(V73=[1]Datos!$B$116,3,IF(V73=[1]Datos!$B$117,2,IF(V73=[1]Datos!$B$118,1,0)))))+(IF(W73=[1]Datos!$B$121,4,IF(W73=[1]Datos!$B$122,3,IF(W73=[1]Datos!$B$123,2,IF(W73=[1]Datos!$B$124,1,0)))))+(IF(X73=[1]Datos!$B$127,4,IF(X73=[1]Datos!$B$128,3,IF(X73=[1]Datos!$B$129,2,IF(X73=[1]Datos!$B$130,1,0))))))/4),0)</f>
        <v>2</v>
      </c>
      <c r="Z73" s="222">
        <f>IF(J73=[1]Datos!$B$102,5*(O73+T73+Y73),IF(J73=[1]Datos!$B$103,4*(O73+T73+Y73),IF(J73=[1]Datos!$B$104,3*(O73+T73+Y73),IF(J73=[1]Datos!$B$105,2*(O73+T73+Y73),IF(J73=[1]Datos!$B$106,1*(O73+T73+Y73),0)))))</f>
        <v>15</v>
      </c>
      <c r="AA73" s="223" t="str">
        <f t="shared" si="5"/>
        <v>RIESGO LEVE</v>
      </c>
      <c r="AB73" s="224" t="s">
        <v>742</v>
      </c>
      <c r="AC73" s="222"/>
      <c r="AD73" s="222"/>
      <c r="AE73" s="222"/>
      <c r="AF73" s="225"/>
    </row>
    <row r="74" spans="1:32" s="45" customFormat="1" ht="97.5" customHeight="1" thickBot="1">
      <c r="A74" s="209"/>
      <c r="B74" s="209"/>
      <c r="C74" s="359" t="s">
        <v>582</v>
      </c>
      <c r="D74" s="360"/>
      <c r="E74" s="221" t="s">
        <v>62</v>
      </c>
      <c r="F74" s="221" t="s">
        <v>676</v>
      </c>
      <c r="G74" s="221" t="s">
        <v>696</v>
      </c>
      <c r="H74" s="221" t="s">
        <v>691</v>
      </c>
      <c r="I74" s="221" t="s">
        <v>703</v>
      </c>
      <c r="J74" s="221" t="s">
        <v>280</v>
      </c>
      <c r="K74" s="221" t="s">
        <v>750</v>
      </c>
      <c r="L74" s="221" t="s">
        <v>296</v>
      </c>
      <c r="M74" s="221" t="s">
        <v>302</v>
      </c>
      <c r="N74" s="221" t="s">
        <v>529</v>
      </c>
      <c r="O74" s="222">
        <f>ROUND((((IF(K74=[1]Datos!$B$109,4,IF(K74=[1]Datos!$B$110,3,IF(K74=[1]Datos!$B$111,2,IF(K74=[1]Datos!$B$112,1,0)))))+(IF(L74=[1]Datos!$B$115,4,IF(L74=[1]Datos!$B$116,3,IF(L74=[1]Datos!$B$117,2,IF(L74=[1]Datos!$B$118,1,0)))))+(IF(M74=[1]Datos!$B$121,4,IF(M74=[1]Datos!$B$122,3,IF(M74=[1]Datos!$B$123,2,IF(M74=[1]Datos!$B$124,1,0)))))+(IF(N74=[1]Datos!$B$127,4,IF(N74=[1]Datos!$B$128,3,IF(N74=[1]Datos!$B$129,2,IF(N74=[1]Datos!$B$130,1,0))))))/4),0)</f>
        <v>2</v>
      </c>
      <c r="P74" s="221" t="s">
        <v>749</v>
      </c>
      <c r="Q74" s="221" t="s">
        <v>296</v>
      </c>
      <c r="R74" s="221" t="s">
        <v>302</v>
      </c>
      <c r="S74" s="221" t="s">
        <v>536</v>
      </c>
      <c r="T74" s="222">
        <f>ROUND((((IF(P74=[1]Datos!$B$109,4,IF(P74=[1]Datos!$B$110,3,IF(P74=[1]Datos!$B$111,2,IF(P74=[1]Datos!$B$112,1,0)))))+(IF(Q74=[1]Datos!$B$115,4,IF(Q74=[1]Datos!$B$116,3,IF(Q74=[1]Datos!$B$117,2,IF(Q74=[1]Datos!$B$118,1,0)))))+(IF(R74=[1]Datos!$B$121,4,IF(R74=[1]Datos!$B$122,3,IF(R74=[1]Datos!$B$123,2,IF(R74=[1]Datos!$B$124,1,0)))))+(IF(S74=[1]Datos!$B$127,4,IF(S74=[1]Datos!$B$128,3,IF(S74=[1]Datos!$B$129,2,IF(S74=[1]Datos!$B$130,1,0))))))/4),0)</f>
        <v>1</v>
      </c>
      <c r="U74" s="221" t="s">
        <v>532</v>
      </c>
      <c r="V74" s="221" t="s">
        <v>296</v>
      </c>
      <c r="W74" s="221" t="s">
        <v>302</v>
      </c>
      <c r="X74" s="221" t="s">
        <v>540</v>
      </c>
      <c r="Y74" s="222">
        <f>ROUND((((IF(U74=[1]Datos!$B$109,4,IF(U74=[1]Datos!$B$110,3,IF(U74=[1]Datos!$B$111,2,IF(U74=[1]Datos!$B$112,1,0)))))+(IF(V74=[1]Datos!$B$115,4,IF(V74=[1]Datos!$B$116,3,IF(V74=[1]Datos!$B$117,2,IF(V74=[1]Datos!$B$118,1,0)))))+(IF(W74=[1]Datos!$B$121,4,IF(W74=[1]Datos!$B$122,3,IF(W74=[1]Datos!$B$123,2,IF(W74=[1]Datos!$B$124,1,0)))))+(IF(X74=[1]Datos!$B$127,4,IF(X74=[1]Datos!$B$128,3,IF(X74=[1]Datos!$B$129,2,IF(X74=[1]Datos!$B$130,1,0))))))/4),0)</f>
        <v>2</v>
      </c>
      <c r="Z74" s="222">
        <f>IF(J74=[1]Datos!$B$102,5*(O74+T74+Y74),IF(J74=[1]Datos!$B$103,4*(O74+T74+Y74),IF(J74=[1]Datos!$B$104,3*(O74+T74+Y74),IF(J74=[1]Datos!$B$105,2*(O74+T74+Y74),IF(J74=[1]Datos!$B$106,1*(O74+T74+Y74),0)))))</f>
        <v>15</v>
      </c>
      <c r="AA74" s="223" t="str">
        <f t="shared" si="5"/>
        <v>RIESGO LEVE</v>
      </c>
      <c r="AB74" s="224" t="s">
        <v>742</v>
      </c>
      <c r="AC74" s="222"/>
      <c r="AD74" s="222"/>
      <c r="AE74" s="222"/>
      <c r="AF74" s="225"/>
    </row>
    <row r="75" spans="1:32" s="45" customFormat="1" ht="97.5" customHeight="1" thickBot="1">
      <c r="A75" s="209"/>
      <c r="B75" s="209"/>
      <c r="C75" s="359" t="s">
        <v>582</v>
      </c>
      <c r="D75" s="360"/>
      <c r="E75" s="221" t="s">
        <v>62</v>
      </c>
      <c r="F75" s="221" t="s">
        <v>676</v>
      </c>
      <c r="G75" s="221" t="s">
        <v>696</v>
      </c>
      <c r="H75" s="221" t="s">
        <v>284</v>
      </c>
      <c r="I75" s="221" t="s">
        <v>705</v>
      </c>
      <c r="J75" s="221" t="s">
        <v>281</v>
      </c>
      <c r="K75" s="221" t="s">
        <v>750</v>
      </c>
      <c r="L75" s="221" t="s">
        <v>296</v>
      </c>
      <c r="M75" s="221" t="s">
        <v>302</v>
      </c>
      <c r="N75" s="221" t="s">
        <v>530</v>
      </c>
      <c r="O75" s="222">
        <f>ROUND((((IF(K75=[1]Datos!$B$109,4,IF(K75=[1]Datos!$B$110,3,IF(K75=[1]Datos!$B$111,2,IF(K75=[1]Datos!$B$112,1,0)))))+(IF(L75=[1]Datos!$B$115,4,IF(L75=[1]Datos!$B$116,3,IF(L75=[1]Datos!$B$117,2,IF(L75=[1]Datos!$B$118,1,0)))))+(IF(M75=[1]Datos!$B$121,4,IF(M75=[1]Datos!$B$122,3,IF(M75=[1]Datos!$B$123,2,IF(M75=[1]Datos!$B$124,1,0)))))+(IF(N75=[1]Datos!$B$127,4,IF(N75=[1]Datos!$B$128,3,IF(N75=[1]Datos!$B$129,2,IF(N75=[1]Datos!$B$130,1,0))))))/4),0)</f>
        <v>2</v>
      </c>
      <c r="P75" s="221" t="s">
        <v>749</v>
      </c>
      <c r="Q75" s="221" t="s">
        <v>296</v>
      </c>
      <c r="R75" s="221" t="s">
        <v>302</v>
      </c>
      <c r="S75" s="221" t="s">
        <v>536</v>
      </c>
      <c r="T75" s="222">
        <f>ROUND((((IF(P75=[1]Datos!$B$109,4,IF(P75=[1]Datos!$B$110,3,IF(P75=[1]Datos!$B$111,2,IF(P75=[1]Datos!$B$112,1,0)))))+(IF(Q75=[1]Datos!$B$115,4,IF(Q75=[1]Datos!$B$116,3,IF(Q75=[1]Datos!$B$117,2,IF(Q75=[1]Datos!$B$118,1,0)))))+(IF(R75=[1]Datos!$B$121,4,IF(R75=[1]Datos!$B$122,3,IF(R75=[1]Datos!$B$123,2,IF(R75=[1]Datos!$B$124,1,0)))))+(IF(S75=[1]Datos!$B$127,4,IF(S75=[1]Datos!$B$128,3,IF(S75=[1]Datos!$B$129,2,IF(S75=[1]Datos!$B$130,1,0))))))/4),0)</f>
        <v>1</v>
      </c>
      <c r="U75" s="221" t="s">
        <v>532</v>
      </c>
      <c r="V75" s="221" t="s">
        <v>296</v>
      </c>
      <c r="W75" s="221" t="s">
        <v>300</v>
      </c>
      <c r="X75" s="221" t="s">
        <v>540</v>
      </c>
      <c r="Y75" s="222">
        <f>ROUND((((IF(U75=[1]Datos!$B$109,4,IF(U75=[1]Datos!$B$110,3,IF(U75=[1]Datos!$B$111,2,IF(U75=[1]Datos!$B$112,1,0)))))+(IF(V75=[1]Datos!$B$115,4,IF(V75=[1]Datos!$B$116,3,IF(V75=[1]Datos!$B$117,2,IF(V75=[1]Datos!$B$118,1,0)))))+(IF(W75=[1]Datos!$B$121,4,IF(W75=[1]Datos!$B$122,3,IF(W75=[1]Datos!$B$123,2,IF(W75=[1]Datos!$B$124,1,0)))))+(IF(X75=[1]Datos!$B$127,4,IF(X75=[1]Datos!$B$128,3,IF(X75=[1]Datos!$B$129,2,IF(X75=[1]Datos!$B$130,1,0))))))/4),0)</f>
        <v>2</v>
      </c>
      <c r="Z75" s="222">
        <f>IF(J75=[1]Datos!$B$102,5*(O75+T75+Y75),IF(J75=[1]Datos!$B$103,4*(O75+T75+Y75),IF(J75=[1]Datos!$B$104,3*(O75+T75+Y75),IF(J75=[1]Datos!$B$105,2*(O75+T75+Y75),IF(J75=[1]Datos!$B$106,1*(O75+T75+Y75),0)))))</f>
        <v>10</v>
      </c>
      <c r="AA75" s="223" t="str">
        <f t="shared" si="5"/>
        <v>RIESGO LEVE</v>
      </c>
      <c r="AB75" s="224" t="s">
        <v>742</v>
      </c>
      <c r="AC75" s="222"/>
      <c r="AD75" s="222"/>
      <c r="AE75" s="222"/>
      <c r="AF75" s="225"/>
    </row>
    <row r="76" spans="1:32" s="45" customFormat="1" ht="97.5" customHeight="1" thickBot="1">
      <c r="A76" s="209"/>
      <c r="B76" s="209"/>
      <c r="C76" s="359" t="s">
        <v>582</v>
      </c>
      <c r="D76" s="360"/>
      <c r="E76" s="221" t="s">
        <v>62</v>
      </c>
      <c r="F76" s="221" t="s">
        <v>676</v>
      </c>
      <c r="G76" s="221" t="s">
        <v>696</v>
      </c>
      <c r="H76" s="221" t="s">
        <v>688</v>
      </c>
      <c r="I76" s="221" t="s">
        <v>705</v>
      </c>
      <c r="J76" s="221" t="s">
        <v>281</v>
      </c>
      <c r="K76" s="221" t="s">
        <v>750</v>
      </c>
      <c r="L76" s="221" t="s">
        <v>296</v>
      </c>
      <c r="M76" s="221" t="s">
        <v>302</v>
      </c>
      <c r="N76" s="221" t="s">
        <v>530</v>
      </c>
      <c r="O76" s="222">
        <f>ROUND((((IF(K76=[1]Datos!$B$109,4,IF(K76=[1]Datos!$B$110,3,IF(K76=[1]Datos!$B$111,2,IF(K76=[1]Datos!$B$112,1,0)))))+(IF(L76=[1]Datos!$B$115,4,IF(L76=[1]Datos!$B$116,3,IF(L76=[1]Datos!$B$117,2,IF(L76=[1]Datos!$B$118,1,0)))))+(IF(M76=[1]Datos!$B$121,4,IF(M76=[1]Datos!$B$122,3,IF(M76=[1]Datos!$B$123,2,IF(M76=[1]Datos!$B$124,1,0)))))+(IF(N76=[1]Datos!$B$127,4,IF(N76=[1]Datos!$B$128,3,IF(N76=[1]Datos!$B$129,2,IF(N76=[1]Datos!$B$130,1,0))))))/4),0)</f>
        <v>2</v>
      </c>
      <c r="P76" s="221" t="s">
        <v>749</v>
      </c>
      <c r="Q76" s="221" t="s">
        <v>296</v>
      </c>
      <c r="R76" s="221" t="s">
        <v>302</v>
      </c>
      <c r="S76" s="221" t="s">
        <v>536</v>
      </c>
      <c r="T76" s="222">
        <f>ROUND((((IF(P76=[1]Datos!$B$109,4,IF(P76=[1]Datos!$B$110,3,IF(P76=[1]Datos!$B$111,2,IF(P76=[1]Datos!$B$112,1,0)))))+(IF(Q76=[1]Datos!$B$115,4,IF(Q76=[1]Datos!$B$116,3,IF(Q76=[1]Datos!$B$117,2,IF(Q76=[1]Datos!$B$118,1,0)))))+(IF(R76=[1]Datos!$B$121,4,IF(R76=[1]Datos!$B$122,3,IF(R76=[1]Datos!$B$123,2,IF(R76=[1]Datos!$B$124,1,0)))))+(IF(S76=[1]Datos!$B$127,4,IF(S76=[1]Datos!$B$128,3,IF(S76=[1]Datos!$B$129,2,IF(S76=[1]Datos!$B$130,1,0))))))/4),0)</f>
        <v>1</v>
      </c>
      <c r="U76" s="221" t="s">
        <v>532</v>
      </c>
      <c r="V76" s="221" t="s">
        <v>299</v>
      </c>
      <c r="W76" s="221" t="s">
        <v>300</v>
      </c>
      <c r="X76" s="221" t="s">
        <v>529</v>
      </c>
      <c r="Y76" s="222">
        <f>ROUND((((IF(U76=[1]Datos!$B$109,4,IF(U76=[1]Datos!$B$110,3,IF(U76=[1]Datos!$B$111,2,IF(U76=[1]Datos!$B$112,1,0)))))+(IF(V76=[1]Datos!$B$115,4,IF(V76=[1]Datos!$B$116,3,IF(V76=[1]Datos!$B$117,2,IF(V76=[1]Datos!$B$118,1,0)))))+(IF(W76=[1]Datos!$B$121,4,IF(W76=[1]Datos!$B$122,3,IF(W76=[1]Datos!$B$123,2,IF(W76=[1]Datos!$B$124,1,0)))))+(IF(X76=[1]Datos!$B$127,4,IF(X76=[1]Datos!$B$128,3,IF(X76=[1]Datos!$B$129,2,IF(X76=[1]Datos!$B$130,1,0))))))/4),0)</f>
        <v>2</v>
      </c>
      <c r="Z76" s="222">
        <f>IF(J76=[1]Datos!$B$102,5*(O76+T76+Y76),IF(J76=[1]Datos!$B$103,4*(O76+T76+Y76),IF(J76=[1]Datos!$B$104,3*(O76+T76+Y76),IF(J76=[1]Datos!$B$105,2*(O76+T76+Y76),IF(J76=[1]Datos!$B$106,1*(O76+T76+Y76),0)))))</f>
        <v>10</v>
      </c>
      <c r="AA76" s="223" t="str">
        <f t="shared" si="5"/>
        <v>RIESGO LEVE</v>
      </c>
      <c r="AB76" s="224" t="s">
        <v>742</v>
      </c>
      <c r="AC76" s="222"/>
      <c r="AD76" s="222"/>
      <c r="AE76" s="222"/>
      <c r="AF76" s="225"/>
    </row>
    <row r="77" spans="1:32" s="45" customFormat="1" ht="97.5" customHeight="1" thickBot="1">
      <c r="A77" s="209"/>
      <c r="B77" s="209"/>
      <c r="C77" s="359" t="s">
        <v>582</v>
      </c>
      <c r="D77" s="360"/>
      <c r="E77" s="221" t="s">
        <v>62</v>
      </c>
      <c r="F77" s="221" t="s">
        <v>676</v>
      </c>
      <c r="G77" s="221" t="s">
        <v>696</v>
      </c>
      <c r="H77" s="221" t="s">
        <v>691</v>
      </c>
      <c r="I77" s="221" t="s">
        <v>705</v>
      </c>
      <c r="J77" s="221" t="s">
        <v>280</v>
      </c>
      <c r="K77" s="221" t="s">
        <v>750</v>
      </c>
      <c r="L77" s="221" t="s">
        <v>296</v>
      </c>
      <c r="M77" s="221" t="s">
        <v>302</v>
      </c>
      <c r="N77" s="221" t="s">
        <v>530</v>
      </c>
      <c r="O77" s="222">
        <f>ROUND((((IF(K77=[1]Datos!$B$109,4,IF(K77=[1]Datos!$B$110,3,IF(K77=[1]Datos!$B$111,2,IF(K77=[1]Datos!$B$112,1,0)))))+(IF(L77=[1]Datos!$B$115,4,IF(L77=[1]Datos!$B$116,3,IF(L77=[1]Datos!$B$117,2,IF(L77=[1]Datos!$B$118,1,0)))))+(IF(M77=[1]Datos!$B$121,4,IF(M77=[1]Datos!$B$122,3,IF(M77=[1]Datos!$B$123,2,IF(M77=[1]Datos!$B$124,1,0)))))+(IF(N77=[1]Datos!$B$127,4,IF(N77=[1]Datos!$B$128,3,IF(N77=[1]Datos!$B$129,2,IF(N77=[1]Datos!$B$130,1,0))))))/4),0)</f>
        <v>2</v>
      </c>
      <c r="P77" s="221" t="s">
        <v>749</v>
      </c>
      <c r="Q77" s="221" t="s">
        <v>296</v>
      </c>
      <c r="R77" s="221" t="s">
        <v>302</v>
      </c>
      <c r="S77" s="221" t="s">
        <v>536</v>
      </c>
      <c r="T77" s="222">
        <f>ROUND((((IF(P77=[1]Datos!$B$109,4,IF(P77=[1]Datos!$B$110,3,IF(P77=[1]Datos!$B$111,2,IF(P77=[1]Datos!$B$112,1,0)))))+(IF(Q77=[1]Datos!$B$115,4,IF(Q77=[1]Datos!$B$116,3,IF(Q77=[1]Datos!$B$117,2,IF(Q77=[1]Datos!$B$118,1,0)))))+(IF(R77=[1]Datos!$B$121,4,IF(R77=[1]Datos!$B$122,3,IF(R77=[1]Datos!$B$123,2,IF(R77=[1]Datos!$B$124,1,0)))))+(IF(S77=[1]Datos!$B$127,4,IF(S77=[1]Datos!$B$128,3,IF(S77=[1]Datos!$B$129,2,IF(S77=[1]Datos!$B$130,1,0))))))/4),0)</f>
        <v>1</v>
      </c>
      <c r="U77" s="221" t="s">
        <v>532</v>
      </c>
      <c r="V77" s="221" t="s">
        <v>299</v>
      </c>
      <c r="W77" s="221" t="s">
        <v>302</v>
      </c>
      <c r="X77" s="221" t="s">
        <v>540</v>
      </c>
      <c r="Y77" s="222">
        <f>ROUND((((IF(U77=[1]Datos!$B$109,4,IF(U77=[1]Datos!$B$110,3,IF(U77=[1]Datos!$B$111,2,IF(U77=[1]Datos!$B$112,1,0)))))+(IF(V77=[1]Datos!$B$115,4,IF(V77=[1]Datos!$B$116,3,IF(V77=[1]Datos!$B$117,2,IF(V77=[1]Datos!$B$118,1,0)))))+(IF(W77=[1]Datos!$B$121,4,IF(W77=[1]Datos!$B$122,3,IF(W77=[1]Datos!$B$123,2,IF(W77=[1]Datos!$B$124,1,0)))))+(IF(X77=[1]Datos!$B$127,4,IF(X77=[1]Datos!$B$128,3,IF(X77=[1]Datos!$B$129,2,IF(X77=[1]Datos!$B$130,1,0))))))/4),0)</f>
        <v>1</v>
      </c>
      <c r="Z77" s="222">
        <f>IF(J77=[1]Datos!$B$102,5*(O77+T77+Y77),IF(J77=[1]Datos!$B$103,4*(O77+T77+Y77),IF(J77=[1]Datos!$B$104,3*(O77+T77+Y77),IF(J77=[1]Datos!$B$105,2*(O77+T77+Y77),IF(J77=[1]Datos!$B$106,1*(O77+T77+Y77),0)))))</f>
        <v>12</v>
      </c>
      <c r="AA77" s="223" t="str">
        <f t="shared" si="5"/>
        <v>RIESGO LEVE</v>
      </c>
      <c r="AB77" s="224" t="s">
        <v>742</v>
      </c>
      <c r="AC77" s="222"/>
      <c r="AD77" s="222"/>
      <c r="AE77" s="222"/>
      <c r="AF77" s="225"/>
    </row>
    <row r="78" spans="1:32" s="45" customFormat="1" ht="97.5" customHeight="1" thickBot="1">
      <c r="A78" s="209"/>
      <c r="B78" s="209"/>
      <c r="C78" s="359" t="s">
        <v>582</v>
      </c>
      <c r="D78" s="360"/>
      <c r="E78" s="221" t="s">
        <v>62</v>
      </c>
      <c r="F78" s="221" t="s">
        <v>676</v>
      </c>
      <c r="G78" s="221" t="s">
        <v>696</v>
      </c>
      <c r="H78" s="221" t="s">
        <v>691</v>
      </c>
      <c r="I78" s="221" t="s">
        <v>713</v>
      </c>
      <c r="J78" s="221" t="s">
        <v>279</v>
      </c>
      <c r="K78" s="221" t="s">
        <v>750</v>
      </c>
      <c r="L78" s="221" t="s">
        <v>301</v>
      </c>
      <c r="M78" s="221" t="s">
        <v>302</v>
      </c>
      <c r="N78" s="221" t="s">
        <v>530</v>
      </c>
      <c r="O78" s="222">
        <f>ROUND((((IF(K78=[1]Datos!$B$109,4,IF(K78=[1]Datos!$B$110,3,IF(K78=[1]Datos!$B$111,2,IF(K78=[1]Datos!$B$112,1,0)))))+(IF(L78=[1]Datos!$B$115,4,IF(L78=[1]Datos!$B$116,3,IF(L78=[1]Datos!$B$117,2,IF(L78=[1]Datos!$B$118,1,0)))))+(IF(M78=[1]Datos!$B$121,4,IF(M78=[1]Datos!$B$122,3,IF(M78=[1]Datos!$B$123,2,IF(M78=[1]Datos!$B$124,1,0)))))+(IF(N78=[1]Datos!$B$127,4,IF(N78=[1]Datos!$B$128,3,IF(N78=[1]Datos!$B$129,2,IF(N78=[1]Datos!$B$130,1,0))))))/4),0)</f>
        <v>1</v>
      </c>
      <c r="P78" s="221" t="s">
        <v>749</v>
      </c>
      <c r="Q78" s="221" t="s">
        <v>296</v>
      </c>
      <c r="R78" s="221" t="s">
        <v>302</v>
      </c>
      <c r="S78" s="221" t="s">
        <v>536</v>
      </c>
      <c r="T78" s="222">
        <f>ROUND((((IF(P78=[1]Datos!$B$109,4,IF(P78=[1]Datos!$B$110,3,IF(P78=[1]Datos!$B$111,2,IF(P78=[1]Datos!$B$112,1,0)))))+(IF(Q78=[1]Datos!$B$115,4,IF(Q78=[1]Datos!$B$116,3,IF(Q78=[1]Datos!$B$117,2,IF(Q78=[1]Datos!$B$118,1,0)))))+(IF(R78=[1]Datos!$B$121,4,IF(R78=[1]Datos!$B$122,3,IF(R78=[1]Datos!$B$123,2,IF(R78=[1]Datos!$B$124,1,0)))))+(IF(S78=[1]Datos!$B$127,4,IF(S78=[1]Datos!$B$128,3,IF(S78=[1]Datos!$B$129,2,IF(S78=[1]Datos!$B$130,1,0))))))/4),0)</f>
        <v>1</v>
      </c>
      <c r="U78" s="221" t="s">
        <v>532</v>
      </c>
      <c r="V78" s="221" t="s">
        <v>301</v>
      </c>
      <c r="W78" s="221" t="s">
        <v>302</v>
      </c>
      <c r="X78" s="221" t="s">
        <v>540</v>
      </c>
      <c r="Y78" s="222">
        <f>ROUND((((IF(U78=[1]Datos!$B$109,4,IF(U78=[1]Datos!$B$110,3,IF(U78=[1]Datos!$B$111,2,IF(U78=[1]Datos!$B$112,1,0)))))+(IF(V78=[1]Datos!$B$115,4,IF(V78=[1]Datos!$B$116,3,IF(V78=[1]Datos!$B$117,2,IF(V78=[1]Datos!$B$118,1,0)))))+(IF(W78=[1]Datos!$B$121,4,IF(W78=[1]Datos!$B$122,3,IF(W78=[1]Datos!$B$123,2,IF(W78=[1]Datos!$B$124,1,0)))))+(IF(X78=[1]Datos!$B$127,4,IF(X78=[1]Datos!$B$128,3,IF(X78=[1]Datos!$B$129,2,IF(X78=[1]Datos!$B$130,1,0))))))/4),0)</f>
        <v>1</v>
      </c>
      <c r="Z78" s="222">
        <f>IF(J78=[1]Datos!$B$102,5*(O78+T78+Y78),IF(J78=[1]Datos!$B$103,4*(O78+T78+Y78),IF(J78=[1]Datos!$B$104,3*(O78+T78+Y78),IF(J78=[1]Datos!$B$105,2*(O78+T78+Y78),IF(J78=[1]Datos!$B$106,1*(O78+T78+Y78),0)))))</f>
        <v>12</v>
      </c>
      <c r="AA78" s="223" t="str">
        <f t="shared" si="5"/>
        <v>RIESGO LEVE</v>
      </c>
      <c r="AB78" s="224" t="s">
        <v>742</v>
      </c>
      <c r="AC78" s="222"/>
      <c r="AD78" s="222"/>
      <c r="AE78" s="222"/>
      <c r="AF78" s="225"/>
    </row>
    <row r="79" spans="1:32" s="45" customFormat="1" ht="97.5" customHeight="1" thickBot="1">
      <c r="A79" s="209"/>
      <c r="B79" s="209"/>
      <c r="C79" s="357" t="s">
        <v>582</v>
      </c>
      <c r="D79" s="358"/>
      <c r="E79" s="221" t="s">
        <v>62</v>
      </c>
      <c r="F79" s="221" t="s">
        <v>676</v>
      </c>
      <c r="G79" s="221" t="s">
        <v>696</v>
      </c>
      <c r="H79" s="221" t="s">
        <v>284</v>
      </c>
      <c r="I79" s="221" t="s">
        <v>714</v>
      </c>
      <c r="J79" s="221" t="s">
        <v>282</v>
      </c>
      <c r="K79" s="221" t="s">
        <v>749</v>
      </c>
      <c r="L79" s="221" t="s">
        <v>292</v>
      </c>
      <c r="M79" s="221" t="s">
        <v>300</v>
      </c>
      <c r="N79" s="221" t="s">
        <v>529</v>
      </c>
      <c r="O79" s="222">
        <f>ROUND((((IF(K79=Datos!$B$109,4,IF(K79=Datos!$B$110,3,IF(K79=Datos!$B$111,2,IF(K79=Datos!$B$112,1,0)))))+(IF(L79=Datos!$B$115,4,IF(L79=Datos!$B$116,3,IF(L79=Datos!$B$117,2,IF(L79=Datos!$B$118,1,0)))))+(IF(M79=Datos!$B$121,4,IF(M79=Datos!$B$122,3,IF(M79=Datos!$B$123,2,IF(M79=Datos!$B$124,1,0)))))+(IF(N79=Datos!$B$127,4,IF(N79=Datos!$B$128,3,IF(N79=Datos!$B$129,2,IF(N79=Datos!$B$130,1,0))))))/4),0)</f>
        <v>2</v>
      </c>
      <c r="P79" s="221" t="s">
        <v>749</v>
      </c>
      <c r="Q79" s="221" t="s">
        <v>292</v>
      </c>
      <c r="R79" s="221" t="s">
        <v>300</v>
      </c>
      <c r="S79" s="221" t="s">
        <v>535</v>
      </c>
      <c r="T79" s="222">
        <f>ROUND((((IF(P79=Datos!$B$109,4,IF(P79=Datos!$B$110,3,IF(P79=Datos!$B$111,2,IF(P79=Datos!$B$112,1,0)))))+(IF(Q79=Datos!$B$115,4,IF(Q79=Datos!$B$116,3,IF(Q79=Datos!$B$117,2,IF(Q79=Datos!$B$118,1,0)))))+(IF(R79=Datos!$B$121,4,IF(R79=Datos!$B$122,3,IF(R79=Datos!$B$123,2,IF(R79=Datos!$B$124,1,0)))))+(IF(S79=Datos!$B$127,4,IF(S79=Datos!$B$128,3,IF(S79=Datos!$B$129,2,IF(S79=Datos!$B$130,1,0))))))/4),0)</f>
        <v>2</v>
      </c>
      <c r="U79" s="221" t="s">
        <v>749</v>
      </c>
      <c r="V79" s="221" t="s">
        <v>292</v>
      </c>
      <c r="W79" s="221" t="s">
        <v>300</v>
      </c>
      <c r="X79" s="221" t="s">
        <v>529</v>
      </c>
      <c r="Y79" s="222">
        <f>ROUND((((IF(U79=Datos!$B$109,4,IF(U79=Datos!$B$110,3,IF(U79=Datos!$B$111,2,IF(U79=Datos!$B$112,1,0)))))+(IF(V79=Datos!$B$115,4,IF(V79=Datos!$B$116,3,IF(V79=Datos!$B$117,2,IF(V79=Datos!$B$118,1,0)))))+(IF(W79=Datos!$B$121,4,IF(W79=Datos!$B$122,3,IF(W79=Datos!$B$123,2,IF(W79=Datos!$B$124,1,0)))))+(IF(X79=Datos!$B$127,4,IF(X79=Datos!$B$128,3,IF(X79=Datos!$B$129,2,IF(X79=Datos!$B$130,1,0))))))/4),0)</f>
        <v>2</v>
      </c>
      <c r="Z79" s="222">
        <f>IF(J79=Datos!$B$102,5*(O79+T79+Y79),IF(J79=Datos!$B$103,4*(O79+T79+Y79),IF(J79=Datos!$B$104,3*(O79+T79+Y79),IF(J79=Datos!$B$105,2*(O79+T79+Y79),IF(J79=Datos!$B$106,1*(O79+T79+Y79),0)))))</f>
        <v>6</v>
      </c>
      <c r="AA79" s="223" t="str">
        <f t="shared" si="5"/>
        <v>RIESGO LEVE</v>
      </c>
      <c r="AB79" s="224" t="s">
        <v>742</v>
      </c>
      <c r="AC79" s="222"/>
      <c r="AD79" s="222"/>
      <c r="AE79" s="222"/>
      <c r="AF79" s="225"/>
    </row>
    <row r="80" spans="1:32" s="45" customFormat="1" ht="97.5" customHeight="1" thickBot="1">
      <c r="A80" s="209"/>
      <c r="B80" s="209"/>
      <c r="C80" s="357" t="s">
        <v>582</v>
      </c>
      <c r="D80" s="358"/>
      <c r="E80" s="221" t="s">
        <v>62</v>
      </c>
      <c r="F80" s="221" t="s">
        <v>676</v>
      </c>
      <c r="G80" s="221" t="s">
        <v>696</v>
      </c>
      <c r="H80" s="221" t="s">
        <v>688</v>
      </c>
      <c r="I80" s="221" t="s">
        <v>714</v>
      </c>
      <c r="J80" s="221" t="s">
        <v>282</v>
      </c>
      <c r="K80" s="221" t="s">
        <v>749</v>
      </c>
      <c r="L80" s="221" t="s">
        <v>292</v>
      </c>
      <c r="M80" s="221" t="s">
        <v>300</v>
      </c>
      <c r="N80" s="221" t="s">
        <v>529</v>
      </c>
      <c r="O80" s="222">
        <f>ROUND((((IF(K80=Datos!$B$109,4,IF(K80=Datos!$B$110,3,IF(K80=Datos!$B$111,2,IF(K80=Datos!$B$112,1,0)))))+(IF(L80=Datos!$B$115,4,IF(L80=Datos!$B$116,3,IF(L80=Datos!$B$117,2,IF(L80=Datos!$B$118,1,0)))))+(IF(M80=Datos!$B$121,4,IF(M80=Datos!$B$122,3,IF(M80=Datos!$B$123,2,IF(M80=Datos!$B$124,1,0)))))+(IF(N80=Datos!$B$127,4,IF(N80=Datos!$B$128,3,IF(N80=Datos!$B$129,2,IF(N80=Datos!$B$130,1,0))))))/4),0)</f>
        <v>2</v>
      </c>
      <c r="P80" s="221" t="s">
        <v>749</v>
      </c>
      <c r="Q80" s="221" t="s">
        <v>292</v>
      </c>
      <c r="R80" s="221" t="s">
        <v>300</v>
      </c>
      <c r="S80" s="221" t="s">
        <v>535</v>
      </c>
      <c r="T80" s="222">
        <f>ROUND((((IF(P80=Datos!$B$109,4,IF(P80=Datos!$B$110,3,IF(P80=Datos!$B$111,2,IF(P80=Datos!$B$112,1,0)))))+(IF(Q80=Datos!$B$115,4,IF(Q80=Datos!$B$116,3,IF(Q80=Datos!$B$117,2,IF(Q80=Datos!$B$118,1,0)))))+(IF(R80=Datos!$B$121,4,IF(R80=Datos!$B$122,3,IF(R80=Datos!$B$123,2,IF(R80=Datos!$B$124,1,0)))))+(IF(S80=Datos!$B$127,4,IF(S80=Datos!$B$128,3,IF(S80=Datos!$B$129,2,IF(S80=Datos!$B$130,1,0))))))/4),0)</f>
        <v>2</v>
      </c>
      <c r="U80" s="221" t="s">
        <v>749</v>
      </c>
      <c r="V80" s="221" t="s">
        <v>292</v>
      </c>
      <c r="W80" s="221" t="s">
        <v>300</v>
      </c>
      <c r="X80" s="221" t="s">
        <v>529</v>
      </c>
      <c r="Y80" s="222">
        <f>ROUND((((IF(U80=Datos!$B$109,4,IF(U80=Datos!$B$110,3,IF(U80=Datos!$B$111,2,IF(U80=Datos!$B$112,1,0)))))+(IF(V80=Datos!$B$115,4,IF(V80=Datos!$B$116,3,IF(V80=Datos!$B$117,2,IF(V80=Datos!$B$118,1,0)))))+(IF(W80=Datos!$B$121,4,IF(W80=Datos!$B$122,3,IF(W80=Datos!$B$123,2,IF(W80=Datos!$B$124,1,0)))))+(IF(X80=Datos!$B$127,4,IF(X80=Datos!$B$128,3,IF(X80=Datos!$B$129,2,IF(X80=Datos!$B$130,1,0))))))/4),0)</f>
        <v>2</v>
      </c>
      <c r="Z80" s="222">
        <f>IF(J80=Datos!$B$102,5*(O80+T80+Y80),IF(J80=Datos!$B$103,4*(O80+T80+Y80),IF(J80=Datos!$B$104,3*(O80+T80+Y80),IF(J80=Datos!$B$105,2*(O80+T80+Y80),IF(J80=Datos!$B$106,1*(O80+T80+Y80),0)))))</f>
        <v>6</v>
      </c>
      <c r="AA80" s="223" t="str">
        <f t="shared" si="5"/>
        <v>RIESGO LEVE</v>
      </c>
      <c r="AB80" s="224" t="s">
        <v>742</v>
      </c>
      <c r="AC80" s="222"/>
      <c r="AD80" s="222"/>
      <c r="AE80" s="222"/>
      <c r="AF80" s="225"/>
    </row>
    <row r="81" spans="1:32" s="45" customFormat="1" ht="97.5" customHeight="1" thickBot="1">
      <c r="A81" s="209"/>
      <c r="B81" s="209"/>
      <c r="C81" s="357" t="s">
        <v>582</v>
      </c>
      <c r="D81" s="358"/>
      <c r="E81" s="221" t="s">
        <v>62</v>
      </c>
      <c r="F81" s="221" t="s">
        <v>676</v>
      </c>
      <c r="G81" s="221" t="s">
        <v>696</v>
      </c>
      <c r="H81" s="221" t="s">
        <v>689</v>
      </c>
      <c r="I81" s="221" t="s">
        <v>714</v>
      </c>
      <c r="J81" s="221" t="s">
        <v>282</v>
      </c>
      <c r="K81" s="221" t="s">
        <v>749</v>
      </c>
      <c r="L81" s="221" t="s">
        <v>299</v>
      </c>
      <c r="M81" s="221" t="s">
        <v>302</v>
      </c>
      <c r="N81" s="221" t="s">
        <v>530</v>
      </c>
      <c r="O81" s="222">
        <f>ROUND((((IF(K81=Datos!$B$109,4,IF(K81=Datos!$B$110,3,IF(K81=Datos!$B$111,2,IF(K81=Datos!$B$112,1,0)))))+(IF(L81=Datos!$B$115,4,IF(L81=Datos!$B$116,3,IF(L81=Datos!$B$117,2,IF(L81=Datos!$B$118,1,0)))))+(IF(M81=Datos!$B$121,4,IF(M81=Datos!$B$122,3,IF(M81=Datos!$B$123,2,IF(M81=Datos!$B$124,1,0)))))+(IF(N81=Datos!$B$127,4,IF(N81=Datos!$B$128,3,IF(N81=Datos!$B$129,2,IF(N81=Datos!$B$130,1,0))))))/4),0)</f>
        <v>1</v>
      </c>
      <c r="P81" s="221" t="s">
        <v>749</v>
      </c>
      <c r="Q81" s="221" t="s">
        <v>299</v>
      </c>
      <c r="R81" s="221" t="s">
        <v>302</v>
      </c>
      <c r="S81" s="221" t="s">
        <v>535</v>
      </c>
      <c r="T81" s="222">
        <f>ROUND((((IF(P81=Datos!$B$109,4,IF(P81=Datos!$B$110,3,IF(P81=Datos!$B$111,2,IF(P81=Datos!$B$112,1,0)))))+(IF(Q81=Datos!$B$115,4,IF(Q81=Datos!$B$116,3,IF(Q81=Datos!$B$117,2,IF(Q81=Datos!$B$118,1,0)))))+(IF(R81=Datos!$B$121,4,IF(R81=Datos!$B$122,3,IF(R81=Datos!$B$123,2,IF(R81=Datos!$B$124,1,0)))))+(IF(S81=Datos!$B$127,4,IF(S81=Datos!$B$128,3,IF(S81=Datos!$B$129,2,IF(S81=Datos!$B$130,1,0))))))/4),0)</f>
        <v>1</v>
      </c>
      <c r="U81" s="221" t="s">
        <v>749</v>
      </c>
      <c r="V81" s="221" t="s">
        <v>299</v>
      </c>
      <c r="W81" s="221" t="s">
        <v>302</v>
      </c>
      <c r="X81" s="221" t="s">
        <v>529</v>
      </c>
      <c r="Y81" s="222">
        <f>ROUND((((IF(U81=Datos!$B$109,4,IF(U81=Datos!$B$110,3,IF(U81=Datos!$B$111,2,IF(U81=Datos!$B$112,1,0)))))+(IF(V81=Datos!$B$115,4,IF(V81=Datos!$B$116,3,IF(V81=Datos!$B$117,2,IF(V81=Datos!$B$118,1,0)))))+(IF(W81=Datos!$B$121,4,IF(W81=Datos!$B$122,3,IF(W81=Datos!$B$123,2,IF(W81=Datos!$B$124,1,0)))))+(IF(X81=Datos!$B$127,4,IF(X81=Datos!$B$128,3,IF(X81=Datos!$B$129,2,IF(X81=Datos!$B$130,1,0))))))/4),0)</f>
        <v>2</v>
      </c>
      <c r="Z81" s="222">
        <f>IF(J81=Datos!$B$102,5*(O81+T81+Y81),IF(J81=Datos!$B$103,4*(O81+T81+Y81),IF(J81=Datos!$B$104,3*(O81+T81+Y81),IF(J81=Datos!$B$105,2*(O81+T81+Y81),IF(J81=Datos!$B$106,1*(O81+T81+Y81),0)))))</f>
        <v>4</v>
      </c>
      <c r="AA81" s="223" t="str">
        <f t="shared" si="5"/>
        <v>RIESGO LEVE</v>
      </c>
      <c r="AB81" s="224" t="s">
        <v>742</v>
      </c>
      <c r="AC81" s="222"/>
      <c r="AD81" s="222"/>
      <c r="AE81" s="222"/>
      <c r="AF81" s="225"/>
    </row>
    <row r="82" spans="1:32" s="45" customFormat="1" ht="97.5" customHeight="1" thickBot="1">
      <c r="A82" s="209"/>
      <c r="B82" s="209"/>
      <c r="C82" s="357" t="s">
        <v>582</v>
      </c>
      <c r="D82" s="358"/>
      <c r="E82" s="221" t="s">
        <v>62</v>
      </c>
      <c r="F82" s="221" t="s">
        <v>676</v>
      </c>
      <c r="G82" s="221" t="s">
        <v>696</v>
      </c>
      <c r="H82" s="221" t="s">
        <v>284</v>
      </c>
      <c r="I82" s="221" t="s">
        <v>715</v>
      </c>
      <c r="J82" s="221" t="s">
        <v>282</v>
      </c>
      <c r="K82" s="221" t="s">
        <v>749</v>
      </c>
      <c r="L82" s="221" t="s">
        <v>292</v>
      </c>
      <c r="M82" s="221" t="s">
        <v>300</v>
      </c>
      <c r="N82" s="221" t="s">
        <v>529</v>
      </c>
      <c r="O82" s="222">
        <f>ROUND((((IF(K82=Datos!$B$109,4,IF(K82=Datos!$B$110,3,IF(K82=Datos!$B$111,2,IF(K82=Datos!$B$112,1,0)))))+(IF(L82=Datos!$B$115,4,IF(L82=Datos!$B$116,3,IF(L82=Datos!$B$117,2,IF(L82=Datos!$B$118,1,0)))))+(IF(M82=Datos!$B$121,4,IF(M82=Datos!$B$122,3,IF(M82=Datos!$B$123,2,IF(M82=Datos!$B$124,1,0)))))+(IF(N82=Datos!$B$127,4,IF(N82=Datos!$B$128,3,IF(N82=Datos!$B$129,2,IF(N82=Datos!$B$130,1,0))))))/4),0)</f>
        <v>2</v>
      </c>
      <c r="P82" s="221" t="s">
        <v>749</v>
      </c>
      <c r="Q82" s="221" t="s">
        <v>292</v>
      </c>
      <c r="R82" s="221" t="s">
        <v>300</v>
      </c>
      <c r="S82" s="221" t="s">
        <v>535</v>
      </c>
      <c r="T82" s="222">
        <f>ROUND((((IF(P82=Datos!$B$109,4,IF(P82=Datos!$B$110,3,IF(P82=Datos!$B$111,2,IF(P82=Datos!$B$112,1,0)))))+(IF(Q82=Datos!$B$115,4,IF(Q82=Datos!$B$116,3,IF(Q82=Datos!$B$117,2,IF(Q82=Datos!$B$118,1,0)))))+(IF(R82=Datos!$B$121,4,IF(R82=Datos!$B$122,3,IF(R82=Datos!$B$123,2,IF(R82=Datos!$B$124,1,0)))))+(IF(S82=Datos!$B$127,4,IF(S82=Datos!$B$128,3,IF(S82=Datos!$B$129,2,IF(S82=Datos!$B$130,1,0))))))/4),0)</f>
        <v>2</v>
      </c>
      <c r="U82" s="221" t="s">
        <v>749</v>
      </c>
      <c r="V82" s="221" t="s">
        <v>292</v>
      </c>
      <c r="W82" s="221" t="s">
        <v>300</v>
      </c>
      <c r="X82" s="221" t="s">
        <v>529</v>
      </c>
      <c r="Y82" s="222">
        <f>ROUND((((IF(U82=Datos!$B$109,4,IF(U82=Datos!$B$110,3,IF(U82=Datos!$B$111,2,IF(U82=Datos!$B$112,1,0)))))+(IF(V82=Datos!$B$115,4,IF(V82=Datos!$B$116,3,IF(V82=Datos!$B$117,2,IF(V82=Datos!$B$118,1,0)))))+(IF(W82=Datos!$B$121,4,IF(W82=Datos!$B$122,3,IF(W82=Datos!$B$123,2,IF(W82=Datos!$B$124,1,0)))))+(IF(X82=Datos!$B$127,4,IF(X82=Datos!$B$128,3,IF(X82=Datos!$B$129,2,IF(X82=Datos!$B$130,1,0))))))/4),0)</f>
        <v>2</v>
      </c>
      <c r="Z82" s="222">
        <f>IF(J82=Datos!$B$102,5*(O82+T82+Y82),IF(J82=Datos!$B$103,4*(O82+T82+Y82),IF(J82=Datos!$B$104,3*(O82+T82+Y82),IF(J82=Datos!$B$105,2*(O82+T82+Y82),IF(J82=Datos!$B$106,1*(O82+T82+Y82),0)))))</f>
        <v>6</v>
      </c>
      <c r="AA82" s="223" t="str">
        <f t="shared" si="5"/>
        <v>RIESGO LEVE</v>
      </c>
      <c r="AB82" s="224" t="s">
        <v>742</v>
      </c>
      <c r="AC82" s="222"/>
      <c r="AD82" s="222"/>
      <c r="AE82" s="222"/>
      <c r="AF82" s="225"/>
    </row>
    <row r="83" spans="1:32" s="45" customFormat="1" ht="97.5" customHeight="1" thickBot="1">
      <c r="A83" s="209"/>
      <c r="B83" s="209"/>
      <c r="C83" s="357" t="s">
        <v>582</v>
      </c>
      <c r="D83" s="358"/>
      <c r="E83" s="221" t="s">
        <v>62</v>
      </c>
      <c r="F83" s="221" t="s">
        <v>676</v>
      </c>
      <c r="G83" s="221" t="s">
        <v>696</v>
      </c>
      <c r="H83" s="221" t="s">
        <v>688</v>
      </c>
      <c r="I83" s="221" t="s">
        <v>715</v>
      </c>
      <c r="J83" s="221" t="s">
        <v>282</v>
      </c>
      <c r="K83" s="221" t="s">
        <v>749</v>
      </c>
      <c r="L83" s="221" t="s">
        <v>292</v>
      </c>
      <c r="M83" s="221" t="s">
        <v>300</v>
      </c>
      <c r="N83" s="221" t="s">
        <v>529</v>
      </c>
      <c r="O83" s="222">
        <f>ROUND((((IF(K83=Datos!$B$109,4,IF(K83=Datos!$B$110,3,IF(K83=Datos!$B$111,2,IF(K83=Datos!$B$112,1,0)))))+(IF(L83=Datos!$B$115,4,IF(L83=Datos!$B$116,3,IF(L83=Datos!$B$117,2,IF(L83=Datos!$B$118,1,0)))))+(IF(M83=Datos!$B$121,4,IF(M83=Datos!$B$122,3,IF(M83=Datos!$B$123,2,IF(M83=Datos!$B$124,1,0)))))+(IF(N83=Datos!$B$127,4,IF(N83=Datos!$B$128,3,IF(N83=Datos!$B$129,2,IF(N83=Datos!$B$130,1,0))))))/4),0)</f>
        <v>2</v>
      </c>
      <c r="P83" s="221" t="s">
        <v>749</v>
      </c>
      <c r="Q83" s="221" t="s">
        <v>292</v>
      </c>
      <c r="R83" s="221" t="s">
        <v>300</v>
      </c>
      <c r="S83" s="221" t="s">
        <v>535</v>
      </c>
      <c r="T83" s="222">
        <f>ROUND((((IF(P83=Datos!$B$109,4,IF(P83=Datos!$B$110,3,IF(P83=Datos!$B$111,2,IF(P83=Datos!$B$112,1,0)))))+(IF(Q83=Datos!$B$115,4,IF(Q83=Datos!$B$116,3,IF(Q83=Datos!$B$117,2,IF(Q83=Datos!$B$118,1,0)))))+(IF(R83=Datos!$B$121,4,IF(R83=Datos!$B$122,3,IF(R83=Datos!$B$123,2,IF(R83=Datos!$B$124,1,0)))))+(IF(S83=Datos!$B$127,4,IF(S83=Datos!$B$128,3,IF(S83=Datos!$B$129,2,IF(S83=Datos!$B$130,1,0))))))/4),0)</f>
        <v>2</v>
      </c>
      <c r="U83" s="221" t="s">
        <v>749</v>
      </c>
      <c r="V83" s="221" t="s">
        <v>292</v>
      </c>
      <c r="W83" s="221" t="s">
        <v>300</v>
      </c>
      <c r="X83" s="221" t="s">
        <v>529</v>
      </c>
      <c r="Y83" s="222">
        <f>ROUND((((IF(U83=Datos!$B$109,4,IF(U83=Datos!$B$110,3,IF(U83=Datos!$B$111,2,IF(U83=Datos!$B$112,1,0)))))+(IF(V83=Datos!$B$115,4,IF(V83=Datos!$B$116,3,IF(V83=Datos!$B$117,2,IF(V83=Datos!$B$118,1,0)))))+(IF(W83=Datos!$B$121,4,IF(W83=Datos!$B$122,3,IF(W83=Datos!$B$123,2,IF(W83=Datos!$B$124,1,0)))))+(IF(X83=Datos!$B$127,4,IF(X83=Datos!$B$128,3,IF(X83=Datos!$B$129,2,IF(X83=Datos!$B$130,1,0))))))/4),0)</f>
        <v>2</v>
      </c>
      <c r="Z83" s="222">
        <f>IF(J83=Datos!$B$102,5*(O83+T83+Y83),IF(J83=Datos!$B$103,4*(O83+T83+Y83),IF(J83=Datos!$B$104,3*(O83+T83+Y83),IF(J83=Datos!$B$105,2*(O83+T83+Y83),IF(J83=Datos!$B$106,1*(O83+T83+Y83),0)))))</f>
        <v>6</v>
      </c>
      <c r="AA83" s="223" t="str">
        <f t="shared" si="5"/>
        <v>RIESGO LEVE</v>
      </c>
      <c r="AB83" s="224" t="s">
        <v>742</v>
      </c>
      <c r="AC83" s="222"/>
      <c r="AD83" s="222"/>
      <c r="AE83" s="222"/>
      <c r="AF83" s="225"/>
    </row>
    <row r="84" spans="1:32" s="45" customFormat="1" ht="97.5" customHeight="1" thickBot="1">
      <c r="A84" s="209"/>
      <c r="B84" s="209"/>
      <c r="C84" s="357" t="s">
        <v>582</v>
      </c>
      <c r="D84" s="358"/>
      <c r="E84" s="221" t="s">
        <v>62</v>
      </c>
      <c r="F84" s="221" t="s">
        <v>676</v>
      </c>
      <c r="G84" s="221" t="s">
        <v>696</v>
      </c>
      <c r="H84" s="221" t="s">
        <v>691</v>
      </c>
      <c r="I84" s="221" t="s">
        <v>715</v>
      </c>
      <c r="J84" s="221" t="s">
        <v>282</v>
      </c>
      <c r="K84" s="221" t="s">
        <v>749</v>
      </c>
      <c r="L84" s="221" t="s">
        <v>299</v>
      </c>
      <c r="M84" s="221" t="s">
        <v>302</v>
      </c>
      <c r="N84" s="221" t="s">
        <v>530</v>
      </c>
      <c r="O84" s="222">
        <f>ROUND((((IF(K84=Datos!$B$109,4,IF(K84=Datos!$B$110,3,IF(K84=Datos!$B$111,2,IF(K84=Datos!$B$112,1,0)))))+(IF(L84=Datos!$B$115,4,IF(L84=Datos!$B$116,3,IF(L84=Datos!$B$117,2,IF(L84=Datos!$B$118,1,0)))))+(IF(M84=Datos!$B$121,4,IF(M84=Datos!$B$122,3,IF(M84=Datos!$B$123,2,IF(M84=Datos!$B$124,1,0)))))+(IF(N84=Datos!$B$127,4,IF(N84=Datos!$B$128,3,IF(N84=Datos!$B$129,2,IF(N84=Datos!$B$130,1,0))))))/4),0)</f>
        <v>1</v>
      </c>
      <c r="P84" s="221" t="s">
        <v>749</v>
      </c>
      <c r="Q84" s="221" t="s">
        <v>299</v>
      </c>
      <c r="R84" s="221" t="s">
        <v>302</v>
      </c>
      <c r="S84" s="221" t="s">
        <v>535</v>
      </c>
      <c r="T84" s="222">
        <f>ROUND((((IF(P84=Datos!$B$109,4,IF(P84=Datos!$B$110,3,IF(P84=Datos!$B$111,2,IF(P84=Datos!$B$112,1,0)))))+(IF(Q84=Datos!$B$115,4,IF(Q84=Datos!$B$116,3,IF(Q84=Datos!$B$117,2,IF(Q84=Datos!$B$118,1,0)))))+(IF(R84=Datos!$B$121,4,IF(R84=Datos!$B$122,3,IF(R84=Datos!$B$123,2,IF(R84=Datos!$B$124,1,0)))))+(IF(S84=Datos!$B$127,4,IF(S84=Datos!$B$128,3,IF(S84=Datos!$B$129,2,IF(S84=Datos!$B$130,1,0))))))/4),0)</f>
        <v>1</v>
      </c>
      <c r="U84" s="221" t="s">
        <v>749</v>
      </c>
      <c r="V84" s="221" t="s">
        <v>299</v>
      </c>
      <c r="W84" s="221" t="s">
        <v>302</v>
      </c>
      <c r="X84" s="221" t="s">
        <v>529</v>
      </c>
      <c r="Y84" s="222">
        <f>ROUND((((IF(U84=Datos!$B$109,4,IF(U84=Datos!$B$110,3,IF(U84=Datos!$B$111,2,IF(U84=Datos!$B$112,1,0)))))+(IF(V84=Datos!$B$115,4,IF(V84=Datos!$B$116,3,IF(V84=Datos!$B$117,2,IF(V84=Datos!$B$118,1,0)))))+(IF(W84=Datos!$B$121,4,IF(W84=Datos!$B$122,3,IF(W84=Datos!$B$123,2,IF(W84=Datos!$B$124,1,0)))))+(IF(X84=Datos!$B$127,4,IF(X84=Datos!$B$128,3,IF(X84=Datos!$B$129,2,IF(X84=Datos!$B$130,1,0))))))/4),0)</f>
        <v>2</v>
      </c>
      <c r="Z84" s="222">
        <f>IF(J84=Datos!$B$102,5*(O84+T84+Y84),IF(J84=Datos!$B$103,4*(O84+T84+Y84),IF(J84=Datos!$B$104,3*(O84+T84+Y84),IF(J84=Datos!$B$105,2*(O84+T84+Y84),IF(J84=Datos!$B$106,1*(O84+T84+Y84),0)))))</f>
        <v>4</v>
      </c>
      <c r="AA84" s="223" t="str">
        <f t="shared" si="5"/>
        <v>RIESGO LEVE</v>
      </c>
      <c r="AB84" s="224" t="s">
        <v>742</v>
      </c>
      <c r="AC84" s="222"/>
      <c r="AD84" s="222"/>
      <c r="AE84" s="222"/>
      <c r="AF84" s="225"/>
    </row>
    <row r="85" spans="1:32" s="45" customFormat="1" ht="97.5" customHeight="1" thickBot="1">
      <c r="A85" s="209"/>
      <c r="B85" s="209"/>
      <c r="C85" s="359" t="s">
        <v>582</v>
      </c>
      <c r="D85" s="360"/>
      <c r="E85" s="221" t="s">
        <v>62</v>
      </c>
      <c r="F85" s="221" t="s">
        <v>676</v>
      </c>
      <c r="G85" s="221" t="s">
        <v>696</v>
      </c>
      <c r="H85" s="221" t="s">
        <v>691</v>
      </c>
      <c r="I85" s="221" t="s">
        <v>712</v>
      </c>
      <c r="J85" s="221" t="s">
        <v>281</v>
      </c>
      <c r="K85" s="221" t="s">
        <v>750</v>
      </c>
      <c r="L85" s="221" t="s">
        <v>299</v>
      </c>
      <c r="M85" s="221" t="s">
        <v>302</v>
      </c>
      <c r="N85" s="221" t="s">
        <v>530</v>
      </c>
      <c r="O85" s="222">
        <f>ROUND((((IF(K85=[1]Datos!$B$109,4,IF(K85=[1]Datos!$B$110,3,IF(K85=[1]Datos!$B$111,2,IF(K85=[1]Datos!$B$112,1,0)))))+(IF(L85=[1]Datos!$B$115,4,IF(L85=[1]Datos!$B$116,3,IF(L85=[1]Datos!$B$117,2,IF(L85=[1]Datos!$B$118,1,0)))))+(IF(M85=[1]Datos!$B$121,4,IF(M85=[1]Datos!$B$122,3,IF(M85=[1]Datos!$B$123,2,IF(M85=[1]Datos!$B$124,1,0)))))+(IF(N85=[1]Datos!$B$127,4,IF(N85=[1]Datos!$B$128,3,IF(N85=[1]Datos!$B$129,2,IF(N85=[1]Datos!$B$130,1,0))))))/4),0)</f>
        <v>2</v>
      </c>
      <c r="P85" s="221" t="s">
        <v>749</v>
      </c>
      <c r="Q85" s="221" t="s">
        <v>296</v>
      </c>
      <c r="R85" s="221" t="s">
        <v>302</v>
      </c>
      <c r="S85" s="221" t="s">
        <v>536</v>
      </c>
      <c r="T85" s="222">
        <f>ROUND((((IF(P85=[1]Datos!$B$109,4,IF(P85=[1]Datos!$B$110,3,IF(P85=[1]Datos!$B$111,2,IF(P85=[1]Datos!$B$112,1,0)))))+(IF(Q85=[1]Datos!$B$115,4,IF(Q85=[1]Datos!$B$116,3,IF(Q85=[1]Datos!$B$117,2,IF(Q85=[1]Datos!$B$118,1,0)))))+(IF(R85=[1]Datos!$B$121,4,IF(R85=[1]Datos!$B$122,3,IF(R85=[1]Datos!$B$123,2,IF(R85=[1]Datos!$B$124,1,0)))))+(IF(S85=[1]Datos!$B$127,4,IF(S85=[1]Datos!$B$128,3,IF(S85=[1]Datos!$B$129,2,IF(S85=[1]Datos!$B$130,1,0))))))/4),0)</f>
        <v>1</v>
      </c>
      <c r="U85" s="221" t="s">
        <v>532</v>
      </c>
      <c r="V85" s="221" t="s">
        <v>299</v>
      </c>
      <c r="W85" s="221" t="s">
        <v>300</v>
      </c>
      <c r="X85" s="221" t="s">
        <v>540</v>
      </c>
      <c r="Y85" s="222">
        <f>ROUND((((IF(U85=[1]Datos!$B$109,4,IF(U85=[1]Datos!$B$110,3,IF(U85=[1]Datos!$B$111,2,IF(U85=[1]Datos!$B$112,1,0)))))+(IF(V85=[1]Datos!$B$115,4,IF(V85=[1]Datos!$B$116,3,IF(V85=[1]Datos!$B$117,2,IF(V85=[1]Datos!$B$118,1,0)))))+(IF(W85=[1]Datos!$B$121,4,IF(W85=[1]Datos!$B$122,3,IF(W85=[1]Datos!$B$123,2,IF(W85=[1]Datos!$B$124,1,0)))))+(IF(X85=[1]Datos!$B$127,4,IF(X85=[1]Datos!$B$128,3,IF(X85=[1]Datos!$B$129,2,IF(X85=[1]Datos!$B$130,1,0))))))/4),0)</f>
        <v>2</v>
      </c>
      <c r="Z85" s="222">
        <f>IF(J85=[1]Datos!$B$102,5*(O85+T85+Y85),IF(J85=[1]Datos!$B$103,4*(O85+T85+Y85),IF(J85=[1]Datos!$B$104,3*(O85+T85+Y85),IF(J85=[1]Datos!$B$105,2*(O85+T85+Y85),IF(J85=[1]Datos!$B$106,1*(O85+T85+Y85),0)))))</f>
        <v>10</v>
      </c>
      <c r="AA85" s="223" t="str">
        <f t="shared" si="3"/>
        <v>RIESGO LEVE</v>
      </c>
      <c r="AB85" s="224" t="s">
        <v>742</v>
      </c>
      <c r="AC85" s="222"/>
      <c r="AD85" s="222"/>
      <c r="AE85" s="222"/>
      <c r="AF85" s="225"/>
    </row>
    <row r="86" spans="1:32" s="45" customFormat="1" ht="97.5" customHeight="1" thickBot="1">
      <c r="A86" s="209"/>
      <c r="B86" s="209"/>
      <c r="C86" s="359" t="s">
        <v>582</v>
      </c>
      <c r="D86" s="360"/>
      <c r="E86" s="221" t="s">
        <v>62</v>
      </c>
      <c r="F86" s="221" t="s">
        <v>676</v>
      </c>
      <c r="G86" s="221" t="s">
        <v>696</v>
      </c>
      <c r="H86" s="221" t="s">
        <v>692</v>
      </c>
      <c r="I86" s="221" t="s">
        <v>712</v>
      </c>
      <c r="J86" s="221" t="s">
        <v>281</v>
      </c>
      <c r="K86" s="221" t="s">
        <v>749</v>
      </c>
      <c r="L86" s="221" t="s">
        <v>301</v>
      </c>
      <c r="M86" s="221" t="s">
        <v>302</v>
      </c>
      <c r="N86" s="221" t="s">
        <v>530</v>
      </c>
      <c r="O86" s="222">
        <f>ROUND((((IF(K86=[1]Datos!$B$109,4,IF(K86=[1]Datos!$B$110,3,IF(K86=[1]Datos!$B$111,2,IF(K86=[1]Datos!$B$112,1,0)))))+(IF(L86=[1]Datos!$B$115,4,IF(L86=[1]Datos!$B$116,3,IF(L86=[1]Datos!$B$117,2,IF(L86=[1]Datos!$B$118,1,0)))))+(IF(M86=[1]Datos!$B$121,4,IF(M86=[1]Datos!$B$122,3,IF(M86=[1]Datos!$B$123,2,IF(M86=[1]Datos!$B$124,1,0)))))+(IF(N86=[1]Datos!$B$127,4,IF(N86=[1]Datos!$B$128,3,IF(N86=[1]Datos!$B$129,2,IF(N86=[1]Datos!$B$130,1,0))))))/4),0)</f>
        <v>1</v>
      </c>
      <c r="P86" s="221" t="s">
        <v>749</v>
      </c>
      <c r="Q86" s="221" t="s">
        <v>296</v>
      </c>
      <c r="R86" s="221" t="s">
        <v>302</v>
      </c>
      <c r="S86" s="221" t="s">
        <v>536</v>
      </c>
      <c r="T86" s="222">
        <f>ROUND((((IF(P86=[1]Datos!$B$109,4,IF(P86=[1]Datos!$B$110,3,IF(P86=[1]Datos!$B$111,2,IF(P86=[1]Datos!$B$112,1,0)))))+(IF(Q86=[1]Datos!$B$115,4,IF(Q86=[1]Datos!$B$116,3,IF(Q86=[1]Datos!$B$117,2,IF(Q86=[1]Datos!$B$118,1,0)))))+(IF(R86=[1]Datos!$B$121,4,IF(R86=[1]Datos!$B$122,3,IF(R86=[1]Datos!$B$123,2,IF(R86=[1]Datos!$B$124,1,0)))))+(IF(S86=[1]Datos!$B$127,4,IF(S86=[1]Datos!$B$128,3,IF(S86=[1]Datos!$B$129,2,IF(S86=[1]Datos!$B$130,1,0))))))/4),0)</f>
        <v>1</v>
      </c>
      <c r="U86" s="221" t="s">
        <v>532</v>
      </c>
      <c r="V86" s="221" t="s">
        <v>301</v>
      </c>
      <c r="W86" s="221" t="s">
        <v>300</v>
      </c>
      <c r="X86" s="221" t="s">
        <v>540</v>
      </c>
      <c r="Y86" s="222">
        <f>ROUND((((IF(U86=[1]Datos!$B$109,4,IF(U86=[1]Datos!$B$110,3,IF(U86=[1]Datos!$B$111,2,IF(U86=[1]Datos!$B$112,1,0)))))+(IF(V86=[1]Datos!$B$115,4,IF(V86=[1]Datos!$B$116,3,IF(V86=[1]Datos!$B$117,2,IF(V86=[1]Datos!$B$118,1,0)))))+(IF(W86=[1]Datos!$B$121,4,IF(W86=[1]Datos!$B$122,3,IF(W86=[1]Datos!$B$123,2,IF(W86=[1]Datos!$B$124,1,0)))))+(IF(X86=[1]Datos!$B$127,4,IF(X86=[1]Datos!$B$128,3,IF(X86=[1]Datos!$B$129,2,IF(X86=[1]Datos!$B$130,1,0))))))/4),0)</f>
        <v>1</v>
      </c>
      <c r="Z86" s="222">
        <f>IF(J86=[1]Datos!$B$102,5*(O86+T86+Y86),IF(J86=[1]Datos!$B$103,4*(O86+T86+Y86),IF(J86=[1]Datos!$B$104,3*(O86+T86+Y86),IF(J86=[1]Datos!$B$105,2*(O86+T86+Y86),IF(J86=[1]Datos!$B$106,1*(O86+T86+Y86),0)))))</f>
        <v>6</v>
      </c>
      <c r="AA86" s="223" t="str">
        <f t="shared" si="3"/>
        <v>RIESGO LEVE</v>
      </c>
      <c r="AB86" s="224" t="s">
        <v>742</v>
      </c>
      <c r="AC86" s="222"/>
      <c r="AD86" s="222"/>
      <c r="AE86" s="222"/>
      <c r="AF86" s="225"/>
    </row>
    <row r="87" spans="1:32" s="45" customFormat="1" ht="97.5" customHeight="1" thickBot="1">
      <c r="A87" s="209"/>
      <c r="B87" s="209"/>
      <c r="C87" s="359" t="s">
        <v>582</v>
      </c>
      <c r="D87" s="360"/>
      <c r="E87" s="221" t="s">
        <v>62</v>
      </c>
      <c r="F87" s="221" t="s">
        <v>676</v>
      </c>
      <c r="G87" s="221" t="s">
        <v>696</v>
      </c>
      <c r="H87" s="221" t="s">
        <v>691</v>
      </c>
      <c r="I87" s="221" t="s">
        <v>719</v>
      </c>
      <c r="J87" s="221" t="s">
        <v>281</v>
      </c>
      <c r="K87" s="221" t="s">
        <v>750</v>
      </c>
      <c r="L87" s="221" t="s">
        <v>299</v>
      </c>
      <c r="M87" s="221" t="s">
        <v>302</v>
      </c>
      <c r="N87" s="221" t="s">
        <v>530</v>
      </c>
      <c r="O87" s="222">
        <f>ROUND((((IF(K87=[1]Datos!$B$109,4,IF(K87=[1]Datos!$B$110,3,IF(K87=[1]Datos!$B$111,2,IF(K87=[1]Datos!$B$112,1,0)))))+(IF(L87=[1]Datos!$B$115,4,IF(L87=[1]Datos!$B$116,3,IF(L87=[1]Datos!$B$117,2,IF(L87=[1]Datos!$B$118,1,0)))))+(IF(M87=[1]Datos!$B$121,4,IF(M87=[1]Datos!$B$122,3,IF(M87=[1]Datos!$B$123,2,IF(M87=[1]Datos!$B$124,1,0)))))+(IF(N87=[1]Datos!$B$127,4,IF(N87=[1]Datos!$B$128,3,IF(N87=[1]Datos!$B$129,2,IF(N87=[1]Datos!$B$130,1,0))))))/4),0)</f>
        <v>2</v>
      </c>
      <c r="P87" s="221" t="s">
        <v>749</v>
      </c>
      <c r="Q87" s="221" t="s">
        <v>296</v>
      </c>
      <c r="R87" s="221" t="s">
        <v>302</v>
      </c>
      <c r="S87" s="221" t="s">
        <v>536</v>
      </c>
      <c r="T87" s="222">
        <f>ROUND((((IF(P87=[1]Datos!$B$109,4,IF(P87=[1]Datos!$B$110,3,IF(P87=[1]Datos!$B$111,2,IF(P87=[1]Datos!$B$112,1,0)))))+(IF(Q87=[1]Datos!$B$115,4,IF(Q87=[1]Datos!$B$116,3,IF(Q87=[1]Datos!$B$117,2,IF(Q87=[1]Datos!$B$118,1,0)))))+(IF(R87=[1]Datos!$B$121,4,IF(R87=[1]Datos!$B$122,3,IF(R87=[1]Datos!$B$123,2,IF(R87=[1]Datos!$B$124,1,0)))))+(IF(S87=[1]Datos!$B$127,4,IF(S87=[1]Datos!$B$128,3,IF(S87=[1]Datos!$B$129,2,IF(S87=[1]Datos!$B$130,1,0))))))/4),0)</f>
        <v>1</v>
      </c>
      <c r="U87" s="221" t="s">
        <v>532</v>
      </c>
      <c r="V87" s="221" t="s">
        <v>299</v>
      </c>
      <c r="W87" s="221" t="s">
        <v>302</v>
      </c>
      <c r="X87" s="221" t="s">
        <v>540</v>
      </c>
      <c r="Y87" s="222">
        <f>ROUND((((IF(U87=[1]Datos!$B$109,4,IF(U87=[1]Datos!$B$110,3,IF(U87=[1]Datos!$B$111,2,IF(U87=[1]Datos!$B$112,1,0)))))+(IF(V87=[1]Datos!$B$115,4,IF(V87=[1]Datos!$B$116,3,IF(V87=[1]Datos!$B$117,2,IF(V87=[1]Datos!$B$118,1,0)))))+(IF(W87=[1]Datos!$B$121,4,IF(W87=[1]Datos!$B$122,3,IF(W87=[1]Datos!$B$123,2,IF(W87=[1]Datos!$B$124,1,0)))))+(IF(X87=[1]Datos!$B$127,4,IF(X87=[1]Datos!$B$128,3,IF(X87=[1]Datos!$B$129,2,IF(X87=[1]Datos!$B$130,1,0))))))/4),0)</f>
        <v>1</v>
      </c>
      <c r="Z87" s="222">
        <f>IF(J87=[1]Datos!$B$102,5*(O87+T87+Y87),IF(J87=[1]Datos!$B$103,4*(O87+T87+Y87),IF(J87=[1]Datos!$B$104,3*(O87+T87+Y87),IF(J87=[1]Datos!$B$105,2*(O87+T87+Y87),IF(J87=[1]Datos!$B$106,1*(O87+T87+Y87),0)))))</f>
        <v>8</v>
      </c>
      <c r="AA87" s="223" t="str">
        <f t="shared" si="3"/>
        <v>RIESGO LEVE</v>
      </c>
      <c r="AB87" s="224" t="s">
        <v>742</v>
      </c>
      <c r="AC87" s="222"/>
      <c r="AD87" s="222"/>
      <c r="AE87" s="222"/>
      <c r="AF87" s="225"/>
    </row>
    <row r="88" spans="1:32" s="45" customFormat="1" ht="97.5" customHeight="1" thickBot="1">
      <c r="A88" s="209"/>
      <c r="B88" s="209"/>
      <c r="C88" s="357" t="s">
        <v>582</v>
      </c>
      <c r="D88" s="358"/>
      <c r="E88" s="221" t="s">
        <v>62</v>
      </c>
      <c r="F88" s="221" t="s">
        <v>676</v>
      </c>
      <c r="G88" s="221" t="s">
        <v>696</v>
      </c>
      <c r="H88" s="221" t="s">
        <v>694</v>
      </c>
      <c r="I88" s="221" t="s">
        <v>725</v>
      </c>
      <c r="J88" s="221" t="s">
        <v>281</v>
      </c>
      <c r="K88" s="221" t="s">
        <v>749</v>
      </c>
      <c r="L88" s="221" t="s">
        <v>301</v>
      </c>
      <c r="M88" s="221" t="s">
        <v>300</v>
      </c>
      <c r="N88" s="221" t="s">
        <v>529</v>
      </c>
      <c r="O88" s="222">
        <f>ROUND((((IF(K88=Datos!$B$109,4,IF(K88=Datos!$B$110,3,IF(K88=Datos!$B$111,2,IF(K88=Datos!$B$112,1,0)))))+(IF(L88=Datos!$B$115,4,IF(L88=Datos!$B$116,3,IF(L88=Datos!$B$117,2,IF(L88=Datos!$B$118,1,0)))))+(IF(M88=Datos!$B$121,4,IF(M88=Datos!$B$122,3,IF(M88=Datos!$B$123,2,IF(M88=Datos!$B$124,1,0)))))+(IF(N88=Datos!$B$127,4,IF(N88=Datos!$B$128,3,IF(N88=Datos!$B$129,2,IF(N88=Datos!$B$130,1,0))))))/4),0)</f>
        <v>2</v>
      </c>
      <c r="P88" s="221" t="s">
        <v>749</v>
      </c>
      <c r="Q88" s="221" t="s">
        <v>301</v>
      </c>
      <c r="R88" s="221" t="s">
        <v>300</v>
      </c>
      <c r="S88" s="221" t="s">
        <v>537</v>
      </c>
      <c r="T88" s="222">
        <f>ROUND((((IF(P88=Datos!$B$109,4,IF(P88=Datos!$B$110,3,IF(P88=Datos!$B$111,2,IF(P88=Datos!$B$112,1,0)))))+(IF(Q88=Datos!$B$115,4,IF(Q88=Datos!$B$116,3,IF(Q88=Datos!$B$117,2,IF(Q88=Datos!$B$118,1,0)))))+(IF(R88=Datos!$B$121,4,IF(R88=Datos!$B$122,3,IF(R88=Datos!$B$123,2,IF(R88=Datos!$B$124,1,0)))))+(IF(S88=Datos!$B$127,4,IF(S88=Datos!$B$128,3,IF(S88=Datos!$B$129,2,IF(S88=Datos!$B$130,1,0))))))/4),0)</f>
        <v>1</v>
      </c>
      <c r="U88" s="221" t="s">
        <v>749</v>
      </c>
      <c r="V88" s="221" t="s">
        <v>301</v>
      </c>
      <c r="W88" s="221" t="s">
        <v>300</v>
      </c>
      <c r="X88" s="221" t="s">
        <v>540</v>
      </c>
      <c r="Y88" s="222">
        <f>ROUND((((IF(U88=Datos!$B$109,4,IF(U88=Datos!$B$110,3,IF(U88=Datos!$B$111,2,IF(U88=Datos!$B$112,1,0)))))+(IF(V88=Datos!$B$115,4,IF(V88=Datos!$B$116,3,IF(V88=Datos!$B$117,2,IF(V88=Datos!$B$118,1,0)))))+(IF(W88=Datos!$B$121,4,IF(W88=Datos!$B$122,3,IF(W88=Datos!$B$123,2,IF(W88=Datos!$B$124,1,0)))))+(IF(X88=Datos!$B$127,4,IF(X88=Datos!$B$128,3,IF(X88=Datos!$B$129,2,IF(X88=Datos!$B$130,1,0))))))/4),0)</f>
        <v>1</v>
      </c>
      <c r="Z88" s="222">
        <f>IF(J88=Datos!$B$102,5*(O88+T88+Y88),IF(J88=Datos!$B$103,4*(O88+T88+Y88),IF(J88=Datos!$B$104,3*(O88+T88+Y88),IF(J88=Datos!$B$105,2*(O88+T88+Y88),IF(J88=Datos!$B$106,1*(O88+T88+Y88),0)))))</f>
        <v>8</v>
      </c>
      <c r="AA88" s="223" t="str">
        <f t="shared" ref="AA88:AA99" si="6">IF(Z88=0,"-",IF(Z88&gt;40,"RIESGO SIGNIFICATIVO",IF(Z88&lt;21,"RIESGO LEVE","RIESGO MODERADO")))</f>
        <v>RIESGO LEVE</v>
      </c>
      <c r="AB88" s="224" t="s">
        <v>742</v>
      </c>
      <c r="AC88" s="222"/>
      <c r="AD88" s="222"/>
      <c r="AE88" s="222"/>
      <c r="AF88" s="225"/>
    </row>
    <row r="89" spans="1:32" s="45" customFormat="1" ht="97.5" customHeight="1" thickBot="1">
      <c r="A89" s="209"/>
      <c r="B89" s="209"/>
      <c r="C89" s="359" t="s">
        <v>582</v>
      </c>
      <c r="D89" s="360"/>
      <c r="E89" s="221" t="s">
        <v>62</v>
      </c>
      <c r="F89" s="221" t="s">
        <v>676</v>
      </c>
      <c r="G89" s="221" t="s">
        <v>697</v>
      </c>
      <c r="H89" s="221" t="s">
        <v>270</v>
      </c>
      <c r="I89" s="221" t="s">
        <v>699</v>
      </c>
      <c r="J89" s="221" t="s">
        <v>281</v>
      </c>
      <c r="K89" s="221" t="s">
        <v>749</v>
      </c>
      <c r="L89" s="221" t="s">
        <v>296</v>
      </c>
      <c r="M89" s="221" t="s">
        <v>302</v>
      </c>
      <c r="N89" s="221" t="s">
        <v>530</v>
      </c>
      <c r="O89" s="222">
        <f>ROUND((((IF(K89=[1]Datos!$B$109,4,IF(K89=[1]Datos!$B$110,3,IF(K89=[1]Datos!$B$111,2,IF(K89=[1]Datos!$B$112,1,0)))))+(IF(L89=[1]Datos!$B$115,4,IF(L89=[1]Datos!$B$116,3,IF(L89=[1]Datos!$B$117,2,IF(L89=[1]Datos!$B$118,1,0)))))+(IF(M89=[1]Datos!$B$121,4,IF(M89=[1]Datos!$B$122,3,IF(M89=[1]Datos!$B$123,2,IF(M89=[1]Datos!$B$124,1,0)))))+(IF(N89=[1]Datos!$B$127,4,IF(N89=[1]Datos!$B$128,3,IF(N89=[1]Datos!$B$129,2,IF(N89=[1]Datos!$B$130,1,0))))))/4),0)</f>
        <v>1</v>
      </c>
      <c r="P89" s="221" t="s">
        <v>749</v>
      </c>
      <c r="Q89" s="221" t="s">
        <v>296</v>
      </c>
      <c r="R89" s="221" t="s">
        <v>302</v>
      </c>
      <c r="S89" s="221" t="s">
        <v>536</v>
      </c>
      <c r="T89" s="222">
        <f>ROUND((((IF(P89=[1]Datos!$B$109,4,IF(P89=[1]Datos!$B$110,3,IF(P89=[1]Datos!$B$111,2,IF(P89=[1]Datos!$B$112,1,0)))))+(IF(Q89=[1]Datos!$B$115,4,IF(Q89=[1]Datos!$B$116,3,IF(Q89=[1]Datos!$B$117,2,IF(Q89=[1]Datos!$B$118,1,0)))))+(IF(R89=[1]Datos!$B$121,4,IF(R89=[1]Datos!$B$122,3,IF(R89=[1]Datos!$B$123,2,IF(R89=[1]Datos!$B$124,1,0)))))+(IF(S89=[1]Datos!$B$127,4,IF(S89=[1]Datos!$B$128,3,IF(S89=[1]Datos!$B$129,2,IF(S89=[1]Datos!$B$130,1,0))))))/4),0)</f>
        <v>1</v>
      </c>
      <c r="U89" s="221" t="s">
        <v>532</v>
      </c>
      <c r="V89" s="221" t="s">
        <v>296</v>
      </c>
      <c r="W89" s="221" t="s">
        <v>300</v>
      </c>
      <c r="X89" s="221" t="s">
        <v>529</v>
      </c>
      <c r="Y89" s="222">
        <f>ROUND((((IF(U89=[1]Datos!$B$109,4,IF(U89=[1]Datos!$B$110,3,IF(U89=[1]Datos!$B$111,2,IF(U89=[1]Datos!$B$112,1,0)))))+(IF(V89=[1]Datos!$B$115,4,IF(V89=[1]Datos!$B$116,3,IF(V89=[1]Datos!$B$117,2,IF(V89=[1]Datos!$B$118,1,0)))))+(IF(W89=[1]Datos!$B$121,4,IF(W89=[1]Datos!$B$122,3,IF(W89=[1]Datos!$B$123,2,IF(W89=[1]Datos!$B$124,1,0)))))+(IF(X89=[1]Datos!$B$127,4,IF(X89=[1]Datos!$B$128,3,IF(X89=[1]Datos!$B$129,2,IF(X89=[1]Datos!$B$130,1,0))))))/4),0)</f>
        <v>2</v>
      </c>
      <c r="Z89" s="222">
        <f>IF(J89=[1]Datos!$B$102,5*(O89+T89+Y89),IF(J89=[1]Datos!$B$103,4*(O89+T89+Y89),IF(J89=[1]Datos!$B$104,3*(O89+T89+Y89),IF(J89=[1]Datos!$B$105,2*(O89+T89+Y89),IF(J89=[1]Datos!$B$106,1*(O89+T89+Y89),0)))))</f>
        <v>8</v>
      </c>
      <c r="AA89" s="223" t="str">
        <f t="shared" si="6"/>
        <v>RIESGO LEVE</v>
      </c>
      <c r="AB89" s="224" t="s">
        <v>742</v>
      </c>
      <c r="AC89" s="222"/>
      <c r="AD89" s="222"/>
      <c r="AE89" s="222"/>
      <c r="AF89" s="225"/>
    </row>
    <row r="90" spans="1:32" s="45" customFormat="1" ht="97.5" customHeight="1" thickBot="1">
      <c r="A90" s="209"/>
      <c r="B90" s="209"/>
      <c r="C90" s="357" t="s">
        <v>582</v>
      </c>
      <c r="D90" s="358"/>
      <c r="E90" s="221" t="s">
        <v>305</v>
      </c>
      <c r="F90" s="221" t="s">
        <v>676</v>
      </c>
      <c r="G90" s="221" t="s">
        <v>696</v>
      </c>
      <c r="H90" s="221" t="s">
        <v>284</v>
      </c>
      <c r="I90" s="221" t="s">
        <v>699</v>
      </c>
      <c r="J90" s="221" t="s">
        <v>281</v>
      </c>
      <c r="K90" s="221" t="s">
        <v>748</v>
      </c>
      <c r="L90" s="221" t="s">
        <v>299</v>
      </c>
      <c r="M90" s="221" t="s">
        <v>300</v>
      </c>
      <c r="N90" s="221" t="s">
        <v>530</v>
      </c>
      <c r="O90" s="222">
        <f>ROUND((((IF(K90=[3]Datos!$B$109,4,IF(K90=[3]Datos!$B$110,3,IF(K90=[3]Datos!$B$111,2,IF(K90=[3]Datos!$B$112,1,0)))))+(IF(L90=[3]Datos!$B$115,4,IF(L90=[3]Datos!$B$116,3,IF(L90=[3]Datos!$B$117,2,IF(L90=[3]Datos!$B$118,1,0)))))+(IF(M90=[3]Datos!$B$121,4,IF(M90=[3]Datos!$B$122,3,IF(M90=[3]Datos!$B$123,2,IF(M90=[3]Datos!$B$124,1,0)))))+(IF(N90=[3]Datos!$B$127,4,IF(N90=[3]Datos!$B$128,3,IF(N90=[3]Datos!$B$129,2,IF(N90=[3]Datos!$B$130,1,0))))))/4),0)</f>
        <v>2</v>
      </c>
      <c r="P90" s="221" t="s">
        <v>749</v>
      </c>
      <c r="Q90" s="221" t="s">
        <v>299</v>
      </c>
      <c r="R90" s="221" t="s">
        <v>300</v>
      </c>
      <c r="S90" s="221" t="s">
        <v>536</v>
      </c>
      <c r="T90" s="222">
        <f>ROUND((((IF(P90=[3]Datos!$B$109,4,IF(P90=[3]Datos!$B$110,3,IF(P90=[3]Datos!$B$111,2,IF(P90=[3]Datos!$B$112,1,0)))))+(IF(Q90=[3]Datos!$B$115,4,IF(Q90=[3]Datos!$B$116,3,IF(Q90=[3]Datos!$B$117,2,IF(Q90=[3]Datos!$B$118,1,0)))))+(IF(R90=[3]Datos!$B$121,4,IF(R90=[3]Datos!$B$122,3,IF(R90=[3]Datos!$B$123,2,IF(R90=[3]Datos!$B$124,1,0)))))+(IF(S90=[3]Datos!$B$127,4,IF(S90=[3]Datos!$B$128,3,IF(S90=[3]Datos!$B$129,2,IF(S90=[3]Datos!$B$130,1,0))))))/4),0)</f>
        <v>1</v>
      </c>
      <c r="U90" s="221" t="s">
        <v>748</v>
      </c>
      <c r="V90" s="221" t="s">
        <v>299</v>
      </c>
      <c r="W90" s="221" t="s">
        <v>300</v>
      </c>
      <c r="X90" s="221" t="s">
        <v>529</v>
      </c>
      <c r="Y90" s="222">
        <f>ROUND((((IF(U90=[3]Datos!$B$109,4,IF(U90=[3]Datos!$B$110,3,IF(U90=[3]Datos!$B$111,2,IF(U90=[3]Datos!$B$112,1,0)))))+(IF(V90=[3]Datos!$B$115,4,IF(V90=[3]Datos!$B$116,3,IF(V90=[3]Datos!$B$117,2,IF(V90=[3]Datos!$B$118,1,0)))))+(IF(W90=[3]Datos!$B$121,4,IF(W90=[3]Datos!$B$122,3,IF(W90=[3]Datos!$B$123,2,IF(W90=[3]Datos!$B$124,1,0)))))+(IF(X90=[3]Datos!$B$127,4,IF(X90=[3]Datos!$B$128,3,IF(X90=[3]Datos!$B$129,2,IF(X90=[3]Datos!$B$130,1,0))))))/4),0)</f>
        <v>2</v>
      </c>
      <c r="Z90" s="222">
        <f>IF(J90=[3]Datos!$B$102,5*(O90+T90+Y90),IF(J90=[3]Datos!$B$103,4*(O90+T90+Y90),IF(J90=[3]Datos!$B$104,3*(O90+T90+Y90),IF(J90=[3]Datos!$B$105,2*(O90+T90+Y90),IF(J90=[3]Datos!$B$106,1*(O90+T90+Y90),0)))))</f>
        <v>10</v>
      </c>
      <c r="AA90" s="223" t="str">
        <f t="shared" si="6"/>
        <v>RIESGO LEVE</v>
      </c>
      <c r="AB90" s="224" t="s">
        <v>742</v>
      </c>
      <c r="AC90" s="222"/>
      <c r="AD90" s="222"/>
      <c r="AE90" s="222"/>
      <c r="AF90" s="225"/>
    </row>
    <row r="91" spans="1:32" s="45" customFormat="1" ht="97.5" customHeight="1" thickBot="1">
      <c r="A91" s="209"/>
      <c r="B91" s="209"/>
      <c r="C91" s="357" t="s">
        <v>582</v>
      </c>
      <c r="D91" s="358"/>
      <c r="E91" s="221" t="s">
        <v>305</v>
      </c>
      <c r="F91" s="221" t="s">
        <v>676</v>
      </c>
      <c r="G91" s="221" t="s">
        <v>696</v>
      </c>
      <c r="H91" s="221" t="s">
        <v>688</v>
      </c>
      <c r="I91" s="221" t="s">
        <v>699</v>
      </c>
      <c r="J91" s="221" t="s">
        <v>281</v>
      </c>
      <c r="K91" s="221" t="s">
        <v>749</v>
      </c>
      <c r="L91" s="221" t="s">
        <v>299</v>
      </c>
      <c r="M91" s="221" t="s">
        <v>300</v>
      </c>
      <c r="N91" s="221" t="s">
        <v>530</v>
      </c>
      <c r="O91" s="222">
        <v>2</v>
      </c>
      <c r="P91" s="221" t="s">
        <v>749</v>
      </c>
      <c r="Q91" s="221" t="s">
        <v>301</v>
      </c>
      <c r="R91" s="221" t="s">
        <v>302</v>
      </c>
      <c r="S91" s="221" t="s">
        <v>537</v>
      </c>
      <c r="T91" s="222">
        <f>ROUND((((IF(P91=[3]Datos!$B$109,4,IF(P91=[3]Datos!$B$110,3,IF(P91=[3]Datos!$B$111,2,IF(P91=[3]Datos!$B$112,1,0)))))+(IF(Q91=[3]Datos!$B$115,4,IF(Q91=[3]Datos!$B$116,3,IF(Q91=[3]Datos!$B$117,2,IF(Q91=[3]Datos!$B$118,1,0)))))+(IF(R91=[3]Datos!$B$121,4,IF(R91=[3]Datos!$B$122,3,IF(R91=[3]Datos!$B$123,2,IF(R91=[3]Datos!$B$124,1,0)))))+(IF(S91=[3]Datos!$B$127,4,IF(S91=[3]Datos!$B$128,3,IF(S91=[3]Datos!$B$129,2,IF(S91=[3]Datos!$B$130,1,0))))))/4),0)</f>
        <v>1</v>
      </c>
      <c r="U91" s="221" t="s">
        <v>749</v>
      </c>
      <c r="V91" s="221" t="s">
        <v>301</v>
      </c>
      <c r="W91" s="221" t="s">
        <v>302</v>
      </c>
      <c r="X91" s="221" t="s">
        <v>540</v>
      </c>
      <c r="Y91" s="222">
        <f>ROUND((((IF(U91=[3]Datos!$B$109,4,IF(U91=[3]Datos!$B$110,3,IF(U91=[3]Datos!$B$111,2,IF(U91=[3]Datos!$B$112,1,0)))))+(IF(V91=[3]Datos!$B$115,4,IF(V91=[3]Datos!$B$116,3,IF(V91=[3]Datos!$B$117,2,IF(V91=[3]Datos!$B$118,1,0)))))+(IF(W91=[3]Datos!$B$121,4,IF(W91=[3]Datos!$B$122,3,IF(W91=[3]Datos!$B$123,2,IF(W91=[3]Datos!$B$124,1,0)))))+(IF(X91=[3]Datos!$B$127,4,IF(X91=[3]Datos!$B$128,3,IF(X91=[3]Datos!$B$129,2,IF(X91=[3]Datos!$B$130,1,0))))))/4),0)</f>
        <v>1</v>
      </c>
      <c r="Z91" s="222">
        <f>IF(J91=[3]Datos!$B$102,5*(O91+T91+Y91),IF(J91=[3]Datos!$B$103,4*(O91+T91+Y91),IF(J91=[3]Datos!$B$104,3*(O91+T91+Y91),IF(J91=[3]Datos!$B$105,2*(O91+T91+Y91),IF(J91=[3]Datos!$B$106,1*(O91+T91+Y91),0)))))</f>
        <v>8</v>
      </c>
      <c r="AA91" s="223" t="str">
        <f t="shared" si="6"/>
        <v>RIESGO LEVE</v>
      </c>
      <c r="AB91" s="224" t="s">
        <v>742</v>
      </c>
      <c r="AC91" s="222"/>
      <c r="AD91" s="222"/>
      <c r="AE91" s="222"/>
      <c r="AF91" s="225"/>
    </row>
    <row r="92" spans="1:32" s="45" customFormat="1" ht="97.5" customHeight="1" thickBot="1">
      <c r="A92" s="209"/>
      <c r="B92" s="209"/>
      <c r="C92" s="357" t="s">
        <v>582</v>
      </c>
      <c r="D92" s="358"/>
      <c r="E92" s="221" t="s">
        <v>305</v>
      </c>
      <c r="F92" s="221" t="s">
        <v>676</v>
      </c>
      <c r="G92" s="221" t="s">
        <v>696</v>
      </c>
      <c r="H92" s="221" t="s">
        <v>691</v>
      </c>
      <c r="I92" s="221" t="s">
        <v>699</v>
      </c>
      <c r="J92" s="221" t="s">
        <v>280</v>
      </c>
      <c r="K92" s="221" t="s">
        <v>748</v>
      </c>
      <c r="L92" s="221" t="s">
        <v>299</v>
      </c>
      <c r="M92" s="221" t="s">
        <v>300</v>
      </c>
      <c r="N92" s="221" t="s">
        <v>529</v>
      </c>
      <c r="O92" s="222">
        <f>ROUND((((IF(K92=[3]Datos!$B$109,4,IF(K92=[3]Datos!$B$110,3,IF(K92=[3]Datos!$B$111,2,IF(K92=[3]Datos!$B$112,1,0)))))+(IF(L92=[3]Datos!$B$115,4,IF(L92=[3]Datos!$B$116,3,IF(L92=[3]Datos!$B$117,2,IF(L92=[3]Datos!$B$118,1,0)))))+(IF(M92=[3]Datos!$B$121,4,IF(M92=[3]Datos!$B$122,3,IF(M92=[3]Datos!$B$123,2,IF(M92=[3]Datos!$B$124,1,0)))))+(IF(N92=[3]Datos!$B$127,4,IF(N92=[3]Datos!$B$128,3,IF(N92=[3]Datos!$B$129,2,IF(N92=[3]Datos!$B$130,1,0))))))/4),0)</f>
        <v>2</v>
      </c>
      <c r="P92" s="221" t="s">
        <v>748</v>
      </c>
      <c r="Q92" s="221" t="s">
        <v>299</v>
      </c>
      <c r="R92" s="221" t="s">
        <v>300</v>
      </c>
      <c r="S92" s="221" t="s">
        <v>536</v>
      </c>
      <c r="T92" s="222">
        <f>ROUND((((IF(P92=[3]Datos!$B$109,4,IF(P92=[3]Datos!$B$110,3,IF(P92=[3]Datos!$B$111,2,IF(P92=[3]Datos!$B$112,1,0)))))+(IF(Q92=[3]Datos!$B$115,4,IF(Q92=[3]Datos!$B$116,3,IF(Q92=[3]Datos!$B$117,2,IF(Q92=[3]Datos!$B$118,1,0)))))+(IF(R92=[3]Datos!$B$121,4,IF(R92=[3]Datos!$B$122,3,IF(R92=[3]Datos!$B$123,2,IF(R92=[3]Datos!$B$124,1,0)))))+(IF(S92=[3]Datos!$B$127,4,IF(S92=[3]Datos!$B$128,3,IF(S92=[3]Datos!$B$129,2,IF(S92=[3]Datos!$B$130,1,0))))))/4),0)</f>
        <v>2</v>
      </c>
      <c r="U92" s="221" t="s">
        <v>748</v>
      </c>
      <c r="V92" s="221" t="s">
        <v>299</v>
      </c>
      <c r="W92" s="221" t="s">
        <v>300</v>
      </c>
      <c r="X92" s="221" t="s">
        <v>529</v>
      </c>
      <c r="Y92" s="222">
        <f>ROUND((((IF(U92=[3]Datos!$B$109,4,IF(U92=[3]Datos!$B$110,3,IF(U92=[3]Datos!$B$111,2,IF(U92=[3]Datos!$B$112,1,0)))))+(IF(V92=[3]Datos!$B$115,4,IF(V92=[3]Datos!$B$116,3,IF(V92=[3]Datos!$B$117,2,IF(V92=[3]Datos!$B$118,1,0)))))+(IF(W92=[3]Datos!$B$121,4,IF(W92=[3]Datos!$B$122,3,IF(W92=[3]Datos!$B$123,2,IF(W92=[3]Datos!$B$124,1,0)))))+(IF(X92=[3]Datos!$B$127,4,IF(X92=[3]Datos!$B$128,3,IF(X92=[3]Datos!$B$129,2,IF(X92=[3]Datos!$B$130,1,0))))))/4),0)</f>
        <v>2</v>
      </c>
      <c r="Z92" s="222">
        <f>IF(J92=[3]Datos!$B$102,5*(O92+T92+Y92),IF(J92=[3]Datos!$B$103,4*(O92+T92+Y92),IF(J92=[3]Datos!$B$104,3*(O92+T92+Y92),IF(J92=[3]Datos!$B$105,2*(O92+T92+Y92),IF(J92=[3]Datos!$B$106,1*(O92+T92+Y92),0)))))</f>
        <v>18</v>
      </c>
      <c r="AA92" s="223" t="str">
        <f t="shared" si="6"/>
        <v>RIESGO LEVE</v>
      </c>
      <c r="AB92" s="224" t="s">
        <v>742</v>
      </c>
      <c r="AC92" s="222"/>
      <c r="AD92" s="222"/>
      <c r="AE92" s="222"/>
      <c r="AF92" s="225"/>
    </row>
    <row r="93" spans="1:32" s="45" customFormat="1" ht="97.5" customHeight="1" thickBot="1">
      <c r="A93" s="209"/>
      <c r="B93" s="209"/>
      <c r="C93" s="357" t="s">
        <v>582</v>
      </c>
      <c r="D93" s="358"/>
      <c r="E93" s="221" t="s">
        <v>305</v>
      </c>
      <c r="F93" s="221" t="s">
        <v>676</v>
      </c>
      <c r="G93" s="221" t="s">
        <v>696</v>
      </c>
      <c r="H93" s="221" t="s">
        <v>691</v>
      </c>
      <c r="I93" s="221" t="s">
        <v>700</v>
      </c>
      <c r="J93" s="221" t="s">
        <v>279</v>
      </c>
      <c r="K93" s="221" t="s">
        <v>532</v>
      </c>
      <c r="L93" s="221" t="s">
        <v>296</v>
      </c>
      <c r="M93" s="221" t="s">
        <v>300</v>
      </c>
      <c r="N93" s="221" t="s">
        <v>530</v>
      </c>
      <c r="O93" s="222">
        <f>ROUND((((IF(K93=[1]Datos!$B$109,4,IF(K93=[1]Datos!$B$110,3,IF(K93=[1]Datos!$B$111,2,IF(K93=[1]Datos!$B$112,1,0)))))+(IF(L93=[1]Datos!$B$115,4,IF(L93=[1]Datos!$B$116,3,IF(L93=[1]Datos!$B$117,2,IF(L93=[1]Datos!$B$118,1,0)))))+(IF(M93=[1]Datos!$B$121,4,IF(M93=[1]Datos!$B$122,3,IF(M93=[1]Datos!$B$123,2,IF(M93=[1]Datos!$B$124,1,0)))))+(IF(N93=[1]Datos!$B$127,4,IF(N93=[1]Datos!$B$128,3,IF(N93=[1]Datos!$B$129,2,IF(N93=[1]Datos!$B$130,1,0))))))/4),0)</f>
        <v>2</v>
      </c>
      <c r="P93" s="221" t="s">
        <v>295</v>
      </c>
      <c r="Q93" s="221" t="s">
        <v>296</v>
      </c>
      <c r="R93" s="221" t="s">
        <v>300</v>
      </c>
      <c r="S93" s="221" t="s">
        <v>536</v>
      </c>
      <c r="T93" s="222">
        <f>ROUND((((IF(P93=[1]Datos!$B$109,4,IF(P93=[1]Datos!$B$110,3,IF(P93=[1]Datos!$B$111,2,IF(P93=[1]Datos!$B$112,1,0)))))+(IF(Q93=[1]Datos!$B$115,4,IF(Q93=[1]Datos!$B$116,3,IF(Q93=[1]Datos!$B$117,2,IF(Q93=[1]Datos!$B$118,1,0)))))+(IF(R93=[1]Datos!$B$121,4,IF(R93=[1]Datos!$B$122,3,IF(R93=[1]Datos!$B$123,2,IF(R93=[1]Datos!$B$124,1,0)))))+(IF(S93=[1]Datos!$B$127,4,IF(S93=[1]Datos!$B$128,3,IF(S93=[1]Datos!$B$129,2,IF(S93=[1]Datos!$B$130,1,0))))))/4),0)</f>
        <v>2</v>
      </c>
      <c r="U93" s="221" t="s">
        <v>295</v>
      </c>
      <c r="V93" s="221" t="s">
        <v>296</v>
      </c>
      <c r="W93" s="221" t="s">
        <v>300</v>
      </c>
      <c r="X93" s="221" t="s">
        <v>540</v>
      </c>
      <c r="Y93" s="222">
        <f>ROUND((((IF(U93=[1]Datos!$B$109,4,IF(U93=[1]Datos!$B$110,3,IF(U93=[1]Datos!$B$111,2,IF(U93=[1]Datos!$B$112,1,0)))))+(IF(V93=[1]Datos!$B$115,4,IF(V93=[1]Datos!$B$116,3,IF(V93=[1]Datos!$B$117,2,IF(V93=[1]Datos!$B$118,1,0)))))+(IF(W93=[1]Datos!$B$121,4,IF(W93=[1]Datos!$B$122,3,IF(W93=[1]Datos!$B$123,2,IF(W93=[1]Datos!$B$124,1,0)))))+(IF(X93=[1]Datos!$B$127,4,IF(X93=[1]Datos!$B$128,3,IF(X93=[1]Datos!$B$129,2,IF(X93=[1]Datos!$B$130,1,0))))))/4),0)</f>
        <v>2</v>
      </c>
      <c r="Z93" s="222">
        <f>IF(J93=[1]Datos!$B$102,5*(O93+T93+Y93),IF(J93=[1]Datos!$B$103,4*(O93+T93+Y93),IF(J93=[1]Datos!$B$104,3*(O93+T93+Y93),IF(J93=[1]Datos!$B$105,2*(O93+T93+Y93),IF(J93=[1]Datos!$B$106,1*(O93+T93+Y93),0)))))</f>
        <v>24</v>
      </c>
      <c r="AA93" s="223" t="str">
        <f t="shared" si="6"/>
        <v>RIESGO MODERADO</v>
      </c>
      <c r="AB93" s="224" t="s">
        <v>740</v>
      </c>
      <c r="AC93" s="222" t="s">
        <v>755</v>
      </c>
      <c r="AD93" s="222" t="s">
        <v>756</v>
      </c>
      <c r="AE93" s="222" t="s">
        <v>757</v>
      </c>
      <c r="AF93" s="225" t="s">
        <v>778</v>
      </c>
    </row>
    <row r="94" spans="1:32" s="45" customFormat="1" ht="97.5" customHeight="1" thickBot="1">
      <c r="A94" s="209"/>
      <c r="B94" s="209"/>
      <c r="C94" s="357" t="s">
        <v>582</v>
      </c>
      <c r="D94" s="358"/>
      <c r="E94" s="221" t="s">
        <v>305</v>
      </c>
      <c r="F94" s="221" t="s">
        <v>676</v>
      </c>
      <c r="G94" s="221" t="s">
        <v>696</v>
      </c>
      <c r="H94" s="221" t="s">
        <v>691</v>
      </c>
      <c r="I94" s="221" t="s">
        <v>701</v>
      </c>
      <c r="J94" s="221" t="s">
        <v>279</v>
      </c>
      <c r="K94" s="221" t="s">
        <v>532</v>
      </c>
      <c r="L94" s="221" t="s">
        <v>296</v>
      </c>
      <c r="M94" s="221" t="s">
        <v>297</v>
      </c>
      <c r="N94" s="221" t="s">
        <v>529</v>
      </c>
      <c r="O94" s="222">
        <f>ROUND((((IF(K94=[1]Datos!$B$109,4,IF(K94=[1]Datos!$B$110,3,IF(K94=[1]Datos!$B$111,2,IF(K94=[1]Datos!$B$112,1,0)))))+(IF(L94=[1]Datos!$B$115,4,IF(L94=[1]Datos!$B$116,3,IF(L94=[1]Datos!$B$117,2,IF(L94=[1]Datos!$B$118,1,0)))))+(IF(M94=[1]Datos!$B$121,4,IF(M94=[1]Datos!$B$122,3,IF(M94=[1]Datos!$B$123,2,IF(M94=[1]Datos!$B$124,1,0)))))+(IF(N94=[1]Datos!$B$127,4,IF(N94=[1]Datos!$B$128,3,IF(N94=[1]Datos!$B$129,2,IF(N94=[1]Datos!$B$130,1,0))))))/4),0)</f>
        <v>2</v>
      </c>
      <c r="P94" s="221" t="s">
        <v>295</v>
      </c>
      <c r="Q94" s="221" t="s">
        <v>296</v>
      </c>
      <c r="R94" s="221" t="s">
        <v>300</v>
      </c>
      <c r="S94" s="221" t="s">
        <v>536</v>
      </c>
      <c r="T94" s="222">
        <f>ROUND((((IF(P94=[1]Datos!$B$109,4,IF(P94=[1]Datos!$B$110,3,IF(P94=[1]Datos!$B$111,2,IF(P94=[1]Datos!$B$112,1,0)))))+(IF(Q94=[1]Datos!$B$115,4,IF(Q94=[1]Datos!$B$116,3,IF(Q94=[1]Datos!$B$117,2,IF(Q94=[1]Datos!$B$118,1,0)))))+(IF(R94=[1]Datos!$B$121,4,IF(R94=[1]Datos!$B$122,3,IF(R94=[1]Datos!$B$123,2,IF(R94=[1]Datos!$B$124,1,0)))))+(IF(S94=[1]Datos!$B$127,4,IF(S94=[1]Datos!$B$128,3,IF(S94=[1]Datos!$B$129,2,IF(S94=[1]Datos!$B$130,1,0))))))/4),0)</f>
        <v>2</v>
      </c>
      <c r="U94" s="221" t="s">
        <v>295</v>
      </c>
      <c r="V94" s="221" t="s">
        <v>296</v>
      </c>
      <c r="W94" s="221" t="s">
        <v>300</v>
      </c>
      <c r="X94" s="221" t="s">
        <v>540</v>
      </c>
      <c r="Y94" s="222">
        <f>ROUND((((IF(U94=[1]Datos!$B$109,4,IF(U94=[1]Datos!$B$110,3,IF(U94=[1]Datos!$B$111,2,IF(U94=[1]Datos!$B$112,1,0)))))+(IF(V94=[1]Datos!$B$115,4,IF(V94=[1]Datos!$B$116,3,IF(V94=[1]Datos!$B$117,2,IF(V94=[1]Datos!$B$118,1,0)))))+(IF(W94=[1]Datos!$B$121,4,IF(W94=[1]Datos!$B$122,3,IF(W94=[1]Datos!$B$123,2,IF(W94=[1]Datos!$B$124,1,0)))))+(IF(X94=[1]Datos!$B$127,4,IF(X94=[1]Datos!$B$128,3,IF(X94=[1]Datos!$B$129,2,IF(X94=[1]Datos!$B$130,1,0))))))/4),0)</f>
        <v>2</v>
      </c>
      <c r="Z94" s="222">
        <f>IF(J94=[1]Datos!$B$102,5*(O94+T94+Y94),IF(J94=[1]Datos!$B$103,4*(O94+T94+Y94),IF(J94=[1]Datos!$B$104,3*(O94+T94+Y94),IF(J94=[1]Datos!$B$105,2*(O94+T94+Y94),IF(J94=[1]Datos!$B$106,1*(O94+T94+Y94),0)))))</f>
        <v>24</v>
      </c>
      <c r="AA94" s="223" t="str">
        <f t="shared" si="6"/>
        <v>RIESGO MODERADO</v>
      </c>
      <c r="AB94" s="224" t="s">
        <v>740</v>
      </c>
      <c r="AC94" s="222" t="s">
        <v>755</v>
      </c>
      <c r="AD94" s="222" t="s">
        <v>756</v>
      </c>
      <c r="AE94" s="222" t="s">
        <v>757</v>
      </c>
      <c r="AF94" s="225" t="s">
        <v>778</v>
      </c>
    </row>
    <row r="95" spans="1:32" s="45" customFormat="1" ht="97.5" customHeight="1" thickBot="1">
      <c r="A95" s="209"/>
      <c r="B95" s="209"/>
      <c r="C95" s="357" t="s">
        <v>582</v>
      </c>
      <c r="D95" s="358"/>
      <c r="E95" s="221" t="s">
        <v>305</v>
      </c>
      <c r="F95" s="221" t="s">
        <v>676</v>
      </c>
      <c r="G95" s="221" t="s">
        <v>696</v>
      </c>
      <c r="H95" s="221" t="s">
        <v>691</v>
      </c>
      <c r="I95" s="221" t="s">
        <v>702</v>
      </c>
      <c r="J95" s="221" t="s">
        <v>280</v>
      </c>
      <c r="K95" s="221" t="s">
        <v>748</v>
      </c>
      <c r="L95" s="221" t="s">
        <v>299</v>
      </c>
      <c r="M95" s="221" t="s">
        <v>302</v>
      </c>
      <c r="N95" s="221" t="s">
        <v>529</v>
      </c>
      <c r="O95" s="222">
        <f>ROUND((((IF(K95=[3]Datos!$B$109,4,IF(K95=[3]Datos!$B$110,3,IF(K95=[3]Datos!$B$111,2,IF(K95=[3]Datos!$B$112,1,0)))))+(IF(L95=[3]Datos!$B$115,4,IF(L95=[3]Datos!$B$116,3,IF(L95=[3]Datos!$B$117,2,IF(L95=[3]Datos!$B$118,1,0)))))+(IF(M95=[3]Datos!$B$121,4,IF(M95=[3]Datos!$B$122,3,IF(M95=[3]Datos!$B$123,2,IF(M95=[3]Datos!$B$124,1,0)))))+(IF(N95=[3]Datos!$B$127,4,IF(N95=[3]Datos!$B$128,3,IF(N95=[3]Datos!$B$129,2,IF(N95=[3]Datos!$B$130,1,0))))))/4),0)</f>
        <v>2</v>
      </c>
      <c r="P95" s="221" t="s">
        <v>295</v>
      </c>
      <c r="Q95" s="221" t="s">
        <v>299</v>
      </c>
      <c r="R95" s="221" t="s">
        <v>300</v>
      </c>
      <c r="S95" s="221" t="s">
        <v>535</v>
      </c>
      <c r="T95" s="222">
        <f>ROUND((((IF(P95=[3]Datos!$B$109,4,IF(P95=[3]Datos!$B$110,3,IF(P95=[3]Datos!$B$111,2,IF(P95=[3]Datos!$B$112,1,0)))))+(IF(Q95=[3]Datos!$B$115,4,IF(Q95=[3]Datos!$B$116,3,IF(Q95=[3]Datos!$B$117,2,IF(Q95=[3]Datos!$B$118,1,0)))))+(IF(R95=[3]Datos!$B$121,4,IF(R95=[3]Datos!$B$122,3,IF(R95=[3]Datos!$B$123,2,IF(R95=[3]Datos!$B$124,1,0)))))+(IF(S95=[3]Datos!$B$127,4,IF(S95=[3]Datos!$B$128,3,IF(S95=[3]Datos!$B$129,2,IF(S95=[3]Datos!$B$130,1,0))))))/4),0)</f>
        <v>2</v>
      </c>
      <c r="U95" s="221" t="s">
        <v>748</v>
      </c>
      <c r="V95" s="221" t="s">
        <v>299</v>
      </c>
      <c r="W95" s="221" t="s">
        <v>302</v>
      </c>
      <c r="X95" s="221" t="s">
        <v>540</v>
      </c>
      <c r="Y95" s="222">
        <f>ROUND((((IF(U95=[3]Datos!$B$109,4,IF(U95=[3]Datos!$B$110,3,IF(U95=[3]Datos!$B$111,2,IF(U95=[3]Datos!$B$112,1,0)))))+(IF(V95=[3]Datos!$B$115,4,IF(V95=[3]Datos!$B$116,3,IF(V95=[3]Datos!$B$117,2,IF(V95=[3]Datos!$B$118,1,0)))))+(IF(W95=[3]Datos!$B$121,4,IF(W95=[3]Datos!$B$122,3,IF(W95=[3]Datos!$B$123,2,IF(W95=[3]Datos!$B$124,1,0)))))+(IF(X95=[3]Datos!$B$127,4,IF(X95=[3]Datos!$B$128,3,IF(X95=[3]Datos!$B$129,2,IF(X95=[3]Datos!$B$130,1,0))))))/4),0)</f>
        <v>2</v>
      </c>
      <c r="Z95" s="222">
        <f>IF(J95=[3]Datos!$B$102,5*(O95+T95+Y95),IF(J95=[3]Datos!$B$103,4*(O95+T95+Y95),IF(J95=[3]Datos!$B$104,3*(O95+T95+Y95),IF(J95=[3]Datos!$B$105,2*(O95+T95+Y95),IF(J95=[3]Datos!$B$106,1*(O95+T95+Y95),0)))))</f>
        <v>18</v>
      </c>
      <c r="AA95" s="223" t="str">
        <f t="shared" si="6"/>
        <v>RIESGO LEVE</v>
      </c>
      <c r="AB95" s="224" t="s">
        <v>742</v>
      </c>
      <c r="AC95" s="222"/>
      <c r="AD95" s="222"/>
      <c r="AE95" s="222"/>
      <c r="AF95" s="225"/>
    </row>
    <row r="96" spans="1:32" s="45" customFormat="1" ht="97.5" customHeight="1" thickBot="1">
      <c r="A96" s="209"/>
      <c r="B96" s="209"/>
      <c r="C96" s="357" t="s">
        <v>582</v>
      </c>
      <c r="D96" s="358"/>
      <c r="E96" s="221" t="s">
        <v>305</v>
      </c>
      <c r="F96" s="221" t="s">
        <v>676</v>
      </c>
      <c r="G96" s="221" t="s">
        <v>696</v>
      </c>
      <c r="H96" s="221" t="s">
        <v>691</v>
      </c>
      <c r="I96" s="221" t="s">
        <v>703</v>
      </c>
      <c r="J96" s="221" t="s">
        <v>280</v>
      </c>
      <c r="K96" s="221" t="s">
        <v>748</v>
      </c>
      <c r="L96" s="221" t="s">
        <v>296</v>
      </c>
      <c r="M96" s="221" t="s">
        <v>302</v>
      </c>
      <c r="N96" s="221" t="s">
        <v>530</v>
      </c>
      <c r="O96" s="222">
        <f>ROUND((((IF(K96=[3]Datos!$B$109,4,IF(K96=[3]Datos!$B$110,3,IF(K96=[3]Datos!$B$111,2,IF(K96=[3]Datos!$B$112,1,0)))))+(IF(L96=[3]Datos!$B$115,4,IF(L96=[3]Datos!$B$116,3,IF(L96=[3]Datos!$B$117,2,IF(L96=[3]Datos!$B$118,1,0)))))+(IF(M96=[3]Datos!$B$121,4,IF(M96=[3]Datos!$B$122,3,IF(M96=[3]Datos!$B$123,2,IF(M96=[3]Datos!$B$124,1,0)))))+(IF(N96=[3]Datos!$B$127,4,IF(N96=[3]Datos!$B$128,3,IF(N96=[3]Datos!$B$129,2,IF(N96=[3]Datos!$B$130,1,0))))))/4),0)</f>
        <v>2</v>
      </c>
      <c r="P96" s="221" t="s">
        <v>748</v>
      </c>
      <c r="Q96" s="221" t="s">
        <v>299</v>
      </c>
      <c r="R96" s="221" t="s">
        <v>300</v>
      </c>
      <c r="S96" s="221" t="s">
        <v>537</v>
      </c>
      <c r="T96" s="222">
        <f>ROUND((((IF(P96=[3]Datos!$B$109,4,IF(P96=[3]Datos!$B$110,3,IF(P96=[3]Datos!$B$111,2,IF(P96=[3]Datos!$B$112,1,0)))))+(IF(Q96=[3]Datos!$B$115,4,IF(Q96=[3]Datos!$B$116,3,IF(Q96=[3]Datos!$B$117,2,IF(Q96=[3]Datos!$B$118,1,0)))))+(IF(R96=[3]Datos!$B$121,4,IF(R96=[3]Datos!$B$122,3,IF(R96=[3]Datos!$B$123,2,IF(R96=[3]Datos!$B$124,1,0)))))+(IF(S96=[3]Datos!$B$127,4,IF(S96=[3]Datos!$B$128,3,IF(S96=[3]Datos!$B$129,2,IF(S96=[3]Datos!$B$130,1,0))))))/4),0)</f>
        <v>2</v>
      </c>
      <c r="U96" s="221" t="s">
        <v>749</v>
      </c>
      <c r="V96" s="221" t="s">
        <v>299</v>
      </c>
      <c r="W96" s="221" t="s">
        <v>300</v>
      </c>
      <c r="X96" s="221" t="s">
        <v>529</v>
      </c>
      <c r="Y96" s="222">
        <f>ROUND((((IF(U96=[3]Datos!$B$109,4,IF(U96=[3]Datos!$B$110,3,IF(U96=[3]Datos!$B$111,2,IF(U96=[3]Datos!$B$112,1,0)))))+(IF(V96=[3]Datos!$B$115,4,IF(V96=[3]Datos!$B$116,3,IF(V96=[3]Datos!$B$117,2,IF(V96=[3]Datos!$B$118,1,0)))))+(IF(W96=[3]Datos!$B$121,4,IF(W96=[3]Datos!$B$122,3,IF(W96=[3]Datos!$B$123,2,IF(W96=[3]Datos!$B$124,1,0)))))+(IF(X96=[3]Datos!$B$127,4,IF(X96=[3]Datos!$B$128,3,IF(X96=[3]Datos!$B$129,2,IF(X96=[3]Datos!$B$130,1,0))))))/4),0)</f>
        <v>2</v>
      </c>
      <c r="Z96" s="222">
        <f>IF(J96=[3]Datos!$B$102,5*(O96+T96+Y96),IF(J96=[3]Datos!$B$103,4*(O96+T96+Y96),IF(J96=[3]Datos!$B$104,3*(O96+T96+Y96),IF(J96=[3]Datos!$B$105,2*(O96+T96+Y96),IF(J96=[3]Datos!$B$106,1*(O96+T96+Y96),0)))))</f>
        <v>18</v>
      </c>
      <c r="AA96" s="223" t="str">
        <f t="shared" si="6"/>
        <v>RIESGO LEVE</v>
      </c>
      <c r="AB96" s="224" t="s">
        <v>742</v>
      </c>
      <c r="AC96" s="222"/>
      <c r="AD96" s="222"/>
      <c r="AE96" s="222"/>
      <c r="AF96" s="225"/>
    </row>
    <row r="97" spans="1:32" s="45" customFormat="1" ht="97.5" customHeight="1" thickBot="1">
      <c r="A97" s="209"/>
      <c r="B97" s="209"/>
      <c r="C97" s="357" t="s">
        <v>582</v>
      </c>
      <c r="D97" s="358"/>
      <c r="E97" s="221" t="s">
        <v>305</v>
      </c>
      <c r="F97" s="221" t="s">
        <v>676</v>
      </c>
      <c r="G97" s="221" t="s">
        <v>696</v>
      </c>
      <c r="H97" s="221" t="s">
        <v>284</v>
      </c>
      <c r="I97" s="221" t="s">
        <v>705</v>
      </c>
      <c r="J97" s="221" t="s">
        <v>282</v>
      </c>
      <c r="K97" s="221" t="s">
        <v>749</v>
      </c>
      <c r="L97" s="221" t="s">
        <v>299</v>
      </c>
      <c r="M97" s="221" t="s">
        <v>300</v>
      </c>
      <c r="N97" s="221" t="s">
        <v>530</v>
      </c>
      <c r="O97" s="222">
        <f>ROUND((((IF(K97=[3]Datos!$B$109,4,IF(K97=[3]Datos!$B$110,3,IF(K97=[3]Datos!$B$111,2,IF(K97=[3]Datos!$B$112,1,0)))))+(IF(L97=[3]Datos!$B$115,4,IF(L97=[3]Datos!$B$116,3,IF(L97=[3]Datos!$B$117,2,IF(L97=[3]Datos!$B$118,1,0)))))+(IF(M97=[3]Datos!$B$121,4,IF(M97=[3]Datos!$B$122,3,IF(M97=[3]Datos!$B$123,2,IF(M97=[3]Datos!$B$124,1,0)))))+(IF(N97=[3]Datos!$B$127,4,IF(N97=[3]Datos!$B$128,3,IF(N97=[3]Datos!$B$129,2,IF(N97=[3]Datos!$B$130,1,0))))))/4),0)</f>
        <v>2</v>
      </c>
      <c r="P97" s="221" t="s">
        <v>748</v>
      </c>
      <c r="Q97" s="221" t="s">
        <v>299</v>
      </c>
      <c r="R97" s="221" t="s">
        <v>302</v>
      </c>
      <c r="S97" s="221" t="s">
        <v>537</v>
      </c>
      <c r="T97" s="222">
        <f>ROUND((((IF(P97=[3]Datos!$B$109,4,IF(P97=[3]Datos!$B$110,3,IF(P97=[3]Datos!$B$111,2,IF(P97=[3]Datos!$B$112,1,0)))))+(IF(Q97=[3]Datos!$B$115,4,IF(Q97=[3]Datos!$B$116,3,IF(Q97=[3]Datos!$B$117,2,IF(Q97=[3]Datos!$B$118,1,0)))))+(IF(R97=[3]Datos!$B$121,4,IF(R97=[3]Datos!$B$122,3,IF(R97=[3]Datos!$B$123,2,IF(R97=[3]Datos!$B$124,1,0)))))+(IF(S97=[3]Datos!$B$127,4,IF(S97=[3]Datos!$B$128,3,IF(S97=[3]Datos!$B$129,2,IF(S97=[3]Datos!$B$130,1,0))))))/4),0)</f>
        <v>1</v>
      </c>
      <c r="U97" s="221" t="s">
        <v>748</v>
      </c>
      <c r="V97" s="221" t="s">
        <v>299</v>
      </c>
      <c r="W97" s="221" t="s">
        <v>302</v>
      </c>
      <c r="X97" s="221" t="s">
        <v>540</v>
      </c>
      <c r="Y97" s="222">
        <f>ROUND((((IF(U97=[3]Datos!$B$109,4,IF(U97=[3]Datos!$B$110,3,IF(U97=[3]Datos!$B$111,2,IF(U97=[3]Datos!$B$112,1,0)))))+(IF(V97=[3]Datos!$B$115,4,IF(V97=[3]Datos!$B$116,3,IF(V97=[3]Datos!$B$117,2,IF(V97=[3]Datos!$B$118,1,0)))))+(IF(W97=[3]Datos!$B$121,4,IF(W97=[3]Datos!$B$122,3,IF(W97=[3]Datos!$B$123,2,IF(W97=[3]Datos!$B$124,1,0)))))+(IF(X97=[3]Datos!$B$127,4,IF(X97=[3]Datos!$B$128,3,IF(X97=[3]Datos!$B$129,2,IF(X97=[3]Datos!$B$130,1,0))))))/4),0)</f>
        <v>2</v>
      </c>
      <c r="Z97" s="222">
        <f>IF(J97=[3]Datos!$B$102,5*(O97+T97+Y97),IF(J97=[3]Datos!$B$103,4*(O97+T97+Y97),IF(J97=[3]Datos!$B$104,3*(O97+T97+Y97),IF(J97=[3]Datos!$B$105,2*(O97+T97+Y97),IF(J97=[3]Datos!$B$106,1*(O97+T97+Y97),0)))))</f>
        <v>5</v>
      </c>
      <c r="AA97" s="223" t="str">
        <f t="shared" si="6"/>
        <v>RIESGO LEVE</v>
      </c>
      <c r="AB97" s="224" t="s">
        <v>742</v>
      </c>
      <c r="AC97" s="222"/>
      <c r="AD97" s="222"/>
      <c r="AE97" s="222"/>
      <c r="AF97" s="225"/>
    </row>
    <row r="98" spans="1:32" s="45" customFormat="1" ht="97.5" customHeight="1" thickBot="1">
      <c r="A98" s="209"/>
      <c r="B98" s="209"/>
      <c r="C98" s="357" t="s">
        <v>582</v>
      </c>
      <c r="D98" s="358"/>
      <c r="E98" s="221" t="s">
        <v>305</v>
      </c>
      <c r="F98" s="221" t="s">
        <v>676</v>
      </c>
      <c r="G98" s="221" t="s">
        <v>696</v>
      </c>
      <c r="H98" s="221" t="s">
        <v>688</v>
      </c>
      <c r="I98" s="221" t="s">
        <v>705</v>
      </c>
      <c r="J98" s="221" t="s">
        <v>282</v>
      </c>
      <c r="K98" s="221" t="s">
        <v>749</v>
      </c>
      <c r="L98" s="221" t="s">
        <v>299</v>
      </c>
      <c r="M98" s="221" t="s">
        <v>302</v>
      </c>
      <c r="N98" s="221" t="s">
        <v>530</v>
      </c>
      <c r="O98" s="222">
        <f>ROUND((((IF(K98=[3]Datos!$B$109,4,IF(K98=[3]Datos!$B$110,3,IF(K98=[3]Datos!$B$111,2,IF(K98=[3]Datos!$B$112,1,0)))))+(IF(L98=[3]Datos!$B$115,4,IF(L98=[3]Datos!$B$116,3,IF(L98=[3]Datos!$B$117,2,IF(L98=[3]Datos!$B$118,1,0)))))+(IF(M98=[3]Datos!$B$121,4,IF(M98=[3]Datos!$B$122,3,IF(M98=[3]Datos!$B$123,2,IF(M98=[3]Datos!$B$124,1,0)))))+(IF(N98=[3]Datos!$B$127,4,IF(N98=[3]Datos!$B$128,3,IF(N98=[3]Datos!$B$129,2,IF(N98=[3]Datos!$B$130,1,0))))))/4),0)</f>
        <v>1</v>
      </c>
      <c r="P98" s="221" t="s">
        <v>749</v>
      </c>
      <c r="Q98" s="221" t="s">
        <v>299</v>
      </c>
      <c r="R98" s="221" t="s">
        <v>302</v>
      </c>
      <c r="S98" s="221" t="s">
        <v>537</v>
      </c>
      <c r="T98" s="222">
        <f>ROUND((((IF(P98=[3]Datos!$B$109,4,IF(P98=[3]Datos!$B$110,3,IF(P98=[3]Datos!$B$111,2,IF(P98=[3]Datos!$B$112,1,0)))))+(IF(Q98=[3]Datos!$B$115,4,IF(Q98=[3]Datos!$B$116,3,IF(Q98=[3]Datos!$B$117,2,IF(Q98=[3]Datos!$B$118,1,0)))))+(IF(R98=[3]Datos!$B$121,4,IF(R98=[3]Datos!$B$122,3,IF(R98=[3]Datos!$B$123,2,IF(R98=[3]Datos!$B$124,1,0)))))+(IF(S98=[3]Datos!$B$127,4,IF(S98=[3]Datos!$B$128,3,IF(S98=[3]Datos!$B$129,2,IF(S98=[3]Datos!$B$130,1,0))))))/4),0)</f>
        <v>1</v>
      </c>
      <c r="U98" s="221" t="s">
        <v>749</v>
      </c>
      <c r="V98" s="221" t="s">
        <v>299</v>
      </c>
      <c r="W98" s="221" t="s">
        <v>302</v>
      </c>
      <c r="X98" s="221" t="s">
        <v>540</v>
      </c>
      <c r="Y98" s="222">
        <f>ROUND((((IF(U98=[3]Datos!$B$109,4,IF(U98=[3]Datos!$B$110,3,IF(U98=[3]Datos!$B$111,2,IF(U98=[3]Datos!$B$112,1,0)))))+(IF(V98=[3]Datos!$B$115,4,IF(V98=[3]Datos!$B$116,3,IF(V98=[3]Datos!$B$117,2,IF(V98=[3]Datos!$B$118,1,0)))))+(IF(W98=[3]Datos!$B$121,4,IF(W98=[3]Datos!$B$122,3,IF(W98=[3]Datos!$B$123,2,IF(W98=[3]Datos!$B$124,1,0)))))+(IF(X98=[3]Datos!$B$127,4,IF(X98=[3]Datos!$B$128,3,IF(X98=[3]Datos!$B$129,2,IF(X98=[3]Datos!$B$130,1,0))))))/4),0)</f>
        <v>1</v>
      </c>
      <c r="Z98" s="222">
        <f>IF(J98=[3]Datos!$B$102,5*(O98+T98+Y98),IF(J98=[3]Datos!$B$103,4*(O98+T98+Y98),IF(J98=[3]Datos!$B$104,3*(O98+T98+Y98),IF(J98=[3]Datos!$B$105,2*(O98+T98+Y98),IF(J98=[3]Datos!$B$106,1*(O98+T98+Y98),0)))))</f>
        <v>3</v>
      </c>
      <c r="AA98" s="223" t="str">
        <f t="shared" si="6"/>
        <v>RIESGO LEVE</v>
      </c>
      <c r="AB98" s="224" t="s">
        <v>742</v>
      </c>
      <c r="AC98" s="222"/>
      <c r="AD98" s="222"/>
      <c r="AE98" s="222"/>
      <c r="AF98" s="225"/>
    </row>
    <row r="99" spans="1:32" s="45" customFormat="1" ht="97.5" customHeight="1" thickBot="1">
      <c r="A99" s="209"/>
      <c r="B99" s="209"/>
      <c r="C99" s="357" t="s">
        <v>582</v>
      </c>
      <c r="D99" s="358"/>
      <c r="E99" s="221" t="s">
        <v>305</v>
      </c>
      <c r="F99" s="221" t="s">
        <v>676</v>
      </c>
      <c r="G99" s="221" t="s">
        <v>696</v>
      </c>
      <c r="H99" s="221" t="s">
        <v>691</v>
      </c>
      <c r="I99" s="221" t="s">
        <v>705</v>
      </c>
      <c r="J99" s="221" t="s">
        <v>280</v>
      </c>
      <c r="K99" s="221" t="s">
        <v>750</v>
      </c>
      <c r="L99" s="221" t="s">
        <v>296</v>
      </c>
      <c r="M99" s="221" t="s">
        <v>302</v>
      </c>
      <c r="N99" s="221" t="s">
        <v>530</v>
      </c>
      <c r="O99" s="222">
        <f>ROUND((((IF(K99=[1]Datos!$B$109,4,IF(K99=[1]Datos!$B$110,3,IF(K99=[1]Datos!$B$111,2,IF(K99=[1]Datos!$B$112,1,0)))))+(IF(L99=[1]Datos!$B$115,4,IF(L99=[1]Datos!$B$116,3,IF(L99=[1]Datos!$B$117,2,IF(L99=[1]Datos!$B$118,1,0)))))+(IF(M99=[1]Datos!$B$121,4,IF(M99=[1]Datos!$B$122,3,IF(M99=[1]Datos!$B$123,2,IF(M99=[1]Datos!$B$124,1,0)))))+(IF(N99=[1]Datos!$B$127,4,IF(N99=[1]Datos!$B$128,3,IF(N99=[1]Datos!$B$129,2,IF(N99=[1]Datos!$B$130,1,0))))))/4),0)</f>
        <v>2</v>
      </c>
      <c r="P99" s="221" t="s">
        <v>749</v>
      </c>
      <c r="Q99" s="221" t="s">
        <v>296</v>
      </c>
      <c r="R99" s="221" t="s">
        <v>302</v>
      </c>
      <c r="S99" s="221" t="s">
        <v>536</v>
      </c>
      <c r="T99" s="222">
        <f>ROUND((((IF(P99=[1]Datos!$B$109,4,IF(P99=[1]Datos!$B$110,3,IF(P99=[1]Datos!$B$111,2,IF(P99=[1]Datos!$B$112,1,0)))))+(IF(Q99=[1]Datos!$B$115,4,IF(Q99=[1]Datos!$B$116,3,IF(Q99=[1]Datos!$B$117,2,IF(Q99=[1]Datos!$B$118,1,0)))))+(IF(R99=[1]Datos!$B$121,4,IF(R99=[1]Datos!$B$122,3,IF(R99=[1]Datos!$B$123,2,IF(R99=[1]Datos!$B$124,1,0)))))+(IF(S99=[1]Datos!$B$127,4,IF(S99=[1]Datos!$B$128,3,IF(S99=[1]Datos!$B$129,2,IF(S99=[1]Datos!$B$130,1,0))))))/4),0)</f>
        <v>1</v>
      </c>
      <c r="U99" s="221" t="s">
        <v>532</v>
      </c>
      <c r="V99" s="221" t="s">
        <v>299</v>
      </c>
      <c r="W99" s="221" t="s">
        <v>302</v>
      </c>
      <c r="X99" s="221" t="s">
        <v>540</v>
      </c>
      <c r="Y99" s="222">
        <f>ROUND((((IF(U99=[1]Datos!$B$109,4,IF(U99=[1]Datos!$B$110,3,IF(U99=[1]Datos!$B$111,2,IF(U99=[1]Datos!$B$112,1,0)))))+(IF(V99=[1]Datos!$B$115,4,IF(V99=[1]Datos!$B$116,3,IF(V99=[1]Datos!$B$117,2,IF(V99=[1]Datos!$B$118,1,0)))))+(IF(W99=[1]Datos!$B$121,4,IF(W99=[1]Datos!$B$122,3,IF(W99=[1]Datos!$B$123,2,IF(W99=[1]Datos!$B$124,1,0)))))+(IF(X99=[1]Datos!$B$127,4,IF(X99=[1]Datos!$B$128,3,IF(X99=[1]Datos!$B$129,2,IF(X99=[1]Datos!$B$130,1,0))))))/4),0)</f>
        <v>1</v>
      </c>
      <c r="Z99" s="222">
        <f>IF(J99=[1]Datos!$B$102,5*(O99+T99+Y99),IF(J99=[1]Datos!$B$103,4*(O99+T99+Y99),IF(J99=[1]Datos!$B$104,3*(O99+T99+Y99),IF(J99=[1]Datos!$B$105,2*(O99+T99+Y99),IF(J99=[1]Datos!$B$106,1*(O99+T99+Y99),0)))))</f>
        <v>12</v>
      </c>
      <c r="AA99" s="223" t="str">
        <f t="shared" si="6"/>
        <v>RIESGO LEVE</v>
      </c>
      <c r="AB99" s="224" t="s">
        <v>742</v>
      </c>
      <c r="AC99" s="222"/>
      <c r="AD99" s="222"/>
      <c r="AE99" s="222"/>
      <c r="AF99" s="225"/>
    </row>
    <row r="100" spans="1:32" s="45" customFormat="1" ht="97.5" customHeight="1" thickBot="1">
      <c r="A100" s="209"/>
      <c r="B100" s="209"/>
      <c r="C100" s="359" t="s">
        <v>582</v>
      </c>
      <c r="D100" s="360"/>
      <c r="E100" s="221" t="s">
        <v>305</v>
      </c>
      <c r="F100" s="221" t="s">
        <v>676</v>
      </c>
      <c r="G100" s="221" t="s">
        <v>696</v>
      </c>
      <c r="H100" s="221" t="s">
        <v>694</v>
      </c>
      <c r="I100" s="221" t="s">
        <v>420</v>
      </c>
      <c r="J100" s="221" t="s">
        <v>280</v>
      </c>
      <c r="K100" s="221" t="s">
        <v>748</v>
      </c>
      <c r="L100" s="221" t="s">
        <v>296</v>
      </c>
      <c r="M100" s="221" t="s">
        <v>300</v>
      </c>
      <c r="N100" s="221" t="s">
        <v>529</v>
      </c>
      <c r="O100" s="222">
        <f>ROUND((((IF(K100=[3]Datos!$B$109,4,IF(K100=[3]Datos!$B$110,3,IF(K100=[3]Datos!$B$111,2,IF(K100=[3]Datos!$B$112,1,0)))))+(IF(L100=[3]Datos!$B$115,4,IF(L100=[3]Datos!$B$116,3,IF(L100=[3]Datos!$B$117,2,IF(L100=[3]Datos!$B$118,1,0)))))+(IF(M100=[3]Datos!$B$121,4,IF(M100=[3]Datos!$B$122,3,IF(M100=[3]Datos!$B$123,2,IF(M100=[3]Datos!$B$124,1,0)))))+(IF(N100=[3]Datos!$B$127,4,IF(N100=[3]Datos!$B$128,3,IF(N100=[3]Datos!$B$129,2,IF(N100=[3]Datos!$B$130,1,0))))))/4),0)</f>
        <v>2</v>
      </c>
      <c r="P100" s="221" t="s">
        <v>748</v>
      </c>
      <c r="Q100" s="221" t="s">
        <v>296</v>
      </c>
      <c r="R100" s="221" t="s">
        <v>300</v>
      </c>
      <c r="S100" s="221" t="s">
        <v>536</v>
      </c>
      <c r="T100" s="222">
        <f>ROUND((((IF(P100=[3]Datos!$B$109,4,IF(P100=[3]Datos!$B$110,3,IF(P100=[3]Datos!$B$111,2,IF(P100=[3]Datos!$B$112,1,0)))))+(IF(Q100=[3]Datos!$B$115,4,IF(Q100=[3]Datos!$B$116,3,IF(Q100=[3]Datos!$B$117,2,IF(Q100=[3]Datos!$B$118,1,0)))))+(IF(R100=[3]Datos!$B$121,4,IF(R100=[3]Datos!$B$122,3,IF(R100=[3]Datos!$B$123,2,IF(R100=[3]Datos!$B$124,1,0)))))+(IF(S100=[3]Datos!$B$127,4,IF(S100=[3]Datos!$B$128,3,IF(S100=[3]Datos!$B$129,2,IF(S100=[3]Datos!$B$130,1,0))))))/4),0)</f>
        <v>2</v>
      </c>
      <c r="U100" s="221" t="s">
        <v>748</v>
      </c>
      <c r="V100" s="221" t="s">
        <v>299</v>
      </c>
      <c r="W100" s="221" t="s">
        <v>300</v>
      </c>
      <c r="X100" s="221" t="s">
        <v>529</v>
      </c>
      <c r="Y100" s="222">
        <f>ROUND((((IF(U100=[3]Datos!$B$109,4,IF(U100=[3]Datos!$B$110,3,IF(U100=[3]Datos!$B$111,2,IF(U100=[3]Datos!$B$112,1,0)))))+(IF(V100=[3]Datos!$B$115,4,IF(V100=[3]Datos!$B$116,3,IF(V100=[3]Datos!$B$117,2,IF(V100=[3]Datos!$B$118,1,0)))))+(IF(W100=[3]Datos!$B$121,4,IF(W100=[3]Datos!$B$122,3,IF(W100=[3]Datos!$B$123,2,IF(W100=[3]Datos!$B$124,1,0)))))+(IF(X100=[3]Datos!$B$127,4,IF(X100=[3]Datos!$B$128,3,IF(X100=[3]Datos!$B$129,2,IF(X100=[3]Datos!$B$130,1,0))))))/4),0)</f>
        <v>2</v>
      </c>
      <c r="Z100" s="222">
        <f>IF(J100=[3]Datos!$B$102,5*(O100+T100+Y100),IF(J100=[3]Datos!$B$103,4*(O100+T100+Y100),IF(J100=[3]Datos!$B$104,3*(O100+T100+Y100),IF(J100=[3]Datos!$B$105,2*(O100+T100+Y100),IF(J100=[3]Datos!$B$106,1*(O100+T100+Y100),0)))))</f>
        <v>18</v>
      </c>
      <c r="AA100" s="223" t="str">
        <f t="shared" si="3"/>
        <v>RIESGO LEVE</v>
      </c>
      <c r="AB100" s="224" t="s">
        <v>742</v>
      </c>
      <c r="AC100" s="222"/>
      <c r="AD100" s="222"/>
      <c r="AE100" s="222"/>
      <c r="AF100" s="225"/>
    </row>
    <row r="101" spans="1:32" s="45" customFormat="1" ht="97.5" customHeight="1" thickBot="1">
      <c r="A101" s="209"/>
      <c r="B101" s="209"/>
      <c r="C101" s="357" t="s">
        <v>582</v>
      </c>
      <c r="D101" s="358"/>
      <c r="E101" s="221" t="s">
        <v>305</v>
      </c>
      <c r="F101" s="221" t="s">
        <v>676</v>
      </c>
      <c r="G101" s="221" t="s">
        <v>696</v>
      </c>
      <c r="H101" s="221" t="s">
        <v>689</v>
      </c>
      <c r="I101" s="221" t="s">
        <v>710</v>
      </c>
      <c r="J101" s="221" t="s">
        <v>280</v>
      </c>
      <c r="K101" s="221" t="s">
        <v>295</v>
      </c>
      <c r="L101" s="221" t="s">
        <v>299</v>
      </c>
      <c r="M101" s="221" t="s">
        <v>300</v>
      </c>
      <c r="N101" s="221" t="s">
        <v>529</v>
      </c>
      <c r="O101" s="222">
        <f>ROUND((((IF(K101=[3]Datos!$B$109,4,IF(K101=[3]Datos!$B$110,3,IF(K101=[3]Datos!$B$111,2,IF(K101=[3]Datos!$B$112,1,0)))))+(IF(L101=[3]Datos!$B$115,4,IF(L101=[3]Datos!$B$116,3,IF(L101=[3]Datos!$B$117,2,IF(L101=[3]Datos!$B$118,1,0)))))+(IF(M101=[3]Datos!$B$121,4,IF(M101=[3]Datos!$B$122,3,IF(M101=[3]Datos!$B$123,2,IF(M101=[3]Datos!$B$124,1,0)))))+(IF(N101=[3]Datos!$B$127,4,IF(N101=[3]Datos!$B$128,3,IF(N101=[3]Datos!$B$129,2,IF(N101=[3]Datos!$B$130,1,0))))))/4),0)</f>
        <v>2</v>
      </c>
      <c r="P101" s="221" t="s">
        <v>295</v>
      </c>
      <c r="Q101" s="221" t="s">
        <v>299</v>
      </c>
      <c r="R101" s="221" t="s">
        <v>297</v>
      </c>
      <c r="S101" s="221" t="s">
        <v>536</v>
      </c>
      <c r="T101" s="222">
        <f>ROUND((((IF(P101=[3]Datos!$B$109,4,IF(P101=[3]Datos!$B$110,3,IF(P101=[3]Datos!$B$111,2,IF(P101=[3]Datos!$B$112,1,0)))))+(IF(Q101=[3]Datos!$B$115,4,IF(Q101=[3]Datos!$B$116,3,IF(Q101=[3]Datos!$B$117,2,IF(Q101=[3]Datos!$B$118,1,0)))))+(IF(R101=[3]Datos!$B$121,4,IF(R101=[3]Datos!$B$122,3,IF(R101=[3]Datos!$B$123,2,IF(R101=[3]Datos!$B$124,1,0)))))+(IF(S101=[3]Datos!$B$127,4,IF(S101=[3]Datos!$B$128,3,IF(S101=[3]Datos!$B$129,2,IF(S101=[3]Datos!$B$130,1,0))))))/4),0)</f>
        <v>2</v>
      </c>
      <c r="U101" s="221" t="s">
        <v>749</v>
      </c>
      <c r="V101" s="221" t="s">
        <v>299</v>
      </c>
      <c r="W101" s="221" t="s">
        <v>302</v>
      </c>
      <c r="X101" s="221" t="s">
        <v>529</v>
      </c>
      <c r="Y101" s="222">
        <f>ROUND((((IF(U101=[3]Datos!$B$109,4,IF(U101=[3]Datos!$B$110,3,IF(U101=[3]Datos!$B$111,2,IF(U101=[3]Datos!$B$112,1,0)))))+(IF(V101=[3]Datos!$B$115,4,IF(V101=[3]Datos!$B$116,3,IF(V101=[3]Datos!$B$117,2,IF(V101=[3]Datos!$B$118,1,0)))))+(IF(W101=[3]Datos!$B$121,4,IF(W101=[3]Datos!$B$122,3,IF(W101=[3]Datos!$B$123,2,IF(W101=[3]Datos!$B$124,1,0)))))+(IF(X101=[3]Datos!$B$127,4,IF(X101=[3]Datos!$B$128,3,IF(X101=[3]Datos!$B$129,2,IF(X101=[3]Datos!$B$130,1,0))))))/4),0)</f>
        <v>2</v>
      </c>
      <c r="Z101" s="222">
        <f>IF(J101=[3]Datos!$B$102,5*(O101+T101+Y101),IF(J101=[3]Datos!$B$103,4*(O101+T101+Y101),IF(J101=[3]Datos!$B$104,3*(O101+T101+Y101),IF(J101=[3]Datos!$B$105,2*(O101+T101+Y101),IF(J101=[3]Datos!$B$106,1*(O101+T101+Y101),0)))))</f>
        <v>18</v>
      </c>
      <c r="AA101" s="223" t="str">
        <f t="shared" si="3"/>
        <v>RIESGO LEVE</v>
      </c>
      <c r="AB101" s="224" t="s">
        <v>742</v>
      </c>
      <c r="AC101" s="222"/>
      <c r="AD101" s="222"/>
      <c r="AE101" s="222"/>
      <c r="AF101" s="225"/>
    </row>
    <row r="102" spans="1:32" s="45" customFormat="1" ht="97.5" customHeight="1" thickBot="1">
      <c r="A102" s="209"/>
      <c r="B102" s="209"/>
      <c r="C102" s="357" t="s">
        <v>582</v>
      </c>
      <c r="D102" s="358"/>
      <c r="E102" s="221" t="s">
        <v>305</v>
      </c>
      <c r="F102" s="221" t="s">
        <v>676</v>
      </c>
      <c r="G102" s="221" t="s">
        <v>696</v>
      </c>
      <c r="H102" s="221" t="s">
        <v>691</v>
      </c>
      <c r="I102" s="221" t="s">
        <v>713</v>
      </c>
      <c r="J102" s="221" t="s">
        <v>281</v>
      </c>
      <c r="K102" s="221" t="s">
        <v>749</v>
      </c>
      <c r="L102" s="221" t="s">
        <v>299</v>
      </c>
      <c r="M102" s="221" t="s">
        <v>302</v>
      </c>
      <c r="N102" s="221" t="s">
        <v>530</v>
      </c>
      <c r="O102" s="222">
        <f>ROUND((((IF(K102=[3]Datos!$B$109,4,IF(K102=[3]Datos!$B$110,3,IF(K102=[3]Datos!$B$111,2,IF(K102=[3]Datos!$B$112,1,0)))))+(IF(L102=[3]Datos!$B$115,4,IF(L102=[3]Datos!$B$116,3,IF(L102=[3]Datos!$B$117,2,IF(L102=[3]Datos!$B$118,1,0)))))+(IF(M102=[3]Datos!$B$121,4,IF(M102=[3]Datos!$B$122,3,IF(M102=[3]Datos!$B$123,2,IF(M102=[3]Datos!$B$124,1,0)))))+(IF(N102=[3]Datos!$B$127,4,IF(N102=[3]Datos!$B$128,3,IF(N102=[3]Datos!$B$129,2,IF(N102=[3]Datos!$B$130,1,0))))))/4),0)</f>
        <v>1</v>
      </c>
      <c r="P102" s="221" t="s">
        <v>748</v>
      </c>
      <c r="Q102" s="221" t="s">
        <v>299</v>
      </c>
      <c r="R102" s="221" t="s">
        <v>302</v>
      </c>
      <c r="S102" s="221" t="s">
        <v>537</v>
      </c>
      <c r="T102" s="222">
        <f>ROUND((((IF(P102=[3]Datos!$B$109,4,IF(P102=[3]Datos!$B$110,3,IF(P102=[3]Datos!$B$111,2,IF(P102=[3]Datos!$B$112,1,0)))))+(IF(Q102=[3]Datos!$B$115,4,IF(Q102=[3]Datos!$B$116,3,IF(Q102=[3]Datos!$B$117,2,IF(Q102=[3]Datos!$B$118,1,0)))))+(IF(R102=[3]Datos!$B$121,4,IF(R102=[3]Datos!$B$122,3,IF(R102=[3]Datos!$B$123,2,IF(R102=[3]Datos!$B$124,1,0)))))+(IF(S102=[3]Datos!$B$127,4,IF(S102=[3]Datos!$B$128,3,IF(S102=[3]Datos!$B$129,2,IF(S102=[3]Datos!$B$130,1,0))))))/4),0)</f>
        <v>1</v>
      </c>
      <c r="U102" s="221" t="s">
        <v>749</v>
      </c>
      <c r="V102" s="221" t="s">
        <v>301</v>
      </c>
      <c r="W102" s="221" t="s">
        <v>302</v>
      </c>
      <c r="X102" s="221" t="s">
        <v>540</v>
      </c>
      <c r="Y102" s="222">
        <f>ROUND((((IF(U102=[3]Datos!$B$109,4,IF(U102=[3]Datos!$B$110,3,IF(U102=[3]Datos!$B$111,2,IF(U102=[3]Datos!$B$112,1,0)))))+(IF(V102=[3]Datos!$B$115,4,IF(V102=[3]Datos!$B$116,3,IF(V102=[3]Datos!$B$117,2,IF(V102=[3]Datos!$B$118,1,0)))))+(IF(W102=[3]Datos!$B$121,4,IF(W102=[3]Datos!$B$122,3,IF(W102=[3]Datos!$B$123,2,IF(W102=[3]Datos!$B$124,1,0)))))+(IF(X102=[3]Datos!$B$127,4,IF(X102=[3]Datos!$B$128,3,IF(X102=[3]Datos!$B$129,2,IF(X102=[3]Datos!$B$130,1,0))))))/4),0)</f>
        <v>1</v>
      </c>
      <c r="Z102" s="222">
        <f>IF(J102=[3]Datos!$B$102,5*(O102+T102+Y102),IF(J102=[3]Datos!$B$103,4*(O102+T102+Y102),IF(J102=[3]Datos!$B$104,3*(O102+T102+Y102),IF(J102=[3]Datos!$B$105,2*(O102+T102+Y102),IF(J102=[3]Datos!$B$106,1*(O102+T102+Y102),0)))))</f>
        <v>6</v>
      </c>
      <c r="AA102" s="223" t="str">
        <f t="shared" si="3"/>
        <v>RIESGO LEVE</v>
      </c>
      <c r="AB102" s="224" t="s">
        <v>742</v>
      </c>
      <c r="AC102" s="222"/>
      <c r="AD102" s="222"/>
      <c r="AE102" s="222"/>
      <c r="AF102" s="225"/>
    </row>
    <row r="103" spans="1:32" s="45" customFormat="1" ht="97.5" customHeight="1" thickBot="1">
      <c r="A103" s="209"/>
      <c r="B103" s="209"/>
      <c r="C103" s="359" t="s">
        <v>582</v>
      </c>
      <c r="D103" s="360"/>
      <c r="E103" s="221" t="s">
        <v>305</v>
      </c>
      <c r="F103" s="221" t="s">
        <v>676</v>
      </c>
      <c r="G103" s="221" t="s">
        <v>696</v>
      </c>
      <c r="H103" s="221" t="s">
        <v>691</v>
      </c>
      <c r="I103" s="221" t="s">
        <v>712</v>
      </c>
      <c r="J103" s="221" t="s">
        <v>281</v>
      </c>
      <c r="K103" s="221" t="s">
        <v>748</v>
      </c>
      <c r="L103" s="221" t="s">
        <v>296</v>
      </c>
      <c r="M103" s="221" t="s">
        <v>300</v>
      </c>
      <c r="N103" s="221" t="s">
        <v>529</v>
      </c>
      <c r="O103" s="222">
        <f>ROUND((((IF(K103=[3]Datos!$B$109,4,IF(K103=[3]Datos!$B$110,3,IF(K103=[3]Datos!$B$111,2,IF(K103=[3]Datos!$B$112,1,0)))))+(IF(L103=[3]Datos!$B$115,4,IF(L103=[3]Datos!$B$116,3,IF(L103=[3]Datos!$B$117,2,IF(L103=[3]Datos!$B$118,1,0)))))+(IF(M103=[3]Datos!$B$121,4,IF(M103=[3]Datos!$B$122,3,IF(M103=[3]Datos!$B$123,2,IF(M103=[3]Datos!$B$124,1,0)))))+(IF(N103=[3]Datos!$B$127,4,IF(N103=[3]Datos!$B$128,3,IF(N103=[3]Datos!$B$129,2,IF(N103=[3]Datos!$B$130,1,0))))))/4),0)</f>
        <v>2</v>
      </c>
      <c r="P103" s="221" t="s">
        <v>748</v>
      </c>
      <c r="Q103" s="221" t="s">
        <v>299</v>
      </c>
      <c r="R103" s="221" t="s">
        <v>300</v>
      </c>
      <c r="S103" s="221" t="s">
        <v>536</v>
      </c>
      <c r="T103" s="222">
        <f>ROUND((((IF(P103=[3]Datos!$B$109,4,IF(P103=[3]Datos!$B$110,3,IF(P103=[3]Datos!$B$111,2,IF(P103=[3]Datos!$B$112,1,0)))))+(IF(Q103=[3]Datos!$B$115,4,IF(Q103=[3]Datos!$B$116,3,IF(Q103=[3]Datos!$B$117,2,IF(Q103=[3]Datos!$B$118,1,0)))))+(IF(R103=[3]Datos!$B$121,4,IF(R103=[3]Datos!$B$122,3,IF(R103=[3]Datos!$B$123,2,IF(R103=[3]Datos!$B$124,1,0)))))+(IF(S103=[3]Datos!$B$127,4,IF(S103=[3]Datos!$B$128,3,IF(S103=[3]Datos!$B$129,2,IF(S103=[3]Datos!$B$130,1,0))))))/4),0)</f>
        <v>2</v>
      </c>
      <c r="U103" s="221" t="s">
        <v>748</v>
      </c>
      <c r="V103" s="221" t="s">
        <v>299</v>
      </c>
      <c r="W103" s="221" t="s">
        <v>300</v>
      </c>
      <c r="X103" s="221" t="s">
        <v>298</v>
      </c>
      <c r="Y103" s="222">
        <f>ROUND((((IF(U103=[3]Datos!$B$109,4,IF(U103=[3]Datos!$B$110,3,IF(U103=[3]Datos!$B$111,2,IF(U103=[3]Datos!$B$112,1,0)))))+(IF(V103=[3]Datos!$B$115,4,IF(V103=[3]Datos!$B$116,3,IF(V103=[3]Datos!$B$117,2,IF(V103=[3]Datos!$B$118,1,0)))))+(IF(W103=[3]Datos!$B$121,4,IF(W103=[3]Datos!$B$122,3,IF(W103=[3]Datos!$B$123,2,IF(W103=[3]Datos!$B$124,1,0)))))+(IF(X103=[3]Datos!$B$127,4,IF(X103=[3]Datos!$B$128,3,IF(X103=[3]Datos!$B$129,2,IF(X103=[3]Datos!$B$130,1,0))))))/4),0)</f>
        <v>2</v>
      </c>
      <c r="Z103" s="222">
        <f>IF(J103=[3]Datos!$B$102,5*(O103+T103+Y103),IF(J103=[3]Datos!$B$103,4*(O103+T103+Y103),IF(J103=[3]Datos!$B$104,3*(O103+T103+Y103),IF(J103=[3]Datos!$B$105,2*(O103+T103+Y103),IF(J103=[3]Datos!$B$106,1*(O103+T103+Y103),0)))))</f>
        <v>12</v>
      </c>
      <c r="AA103" s="223" t="str">
        <f t="shared" si="3"/>
        <v>RIESGO LEVE</v>
      </c>
      <c r="AB103" s="224" t="s">
        <v>742</v>
      </c>
      <c r="AC103" s="222"/>
      <c r="AD103" s="222"/>
      <c r="AE103" s="222"/>
      <c r="AF103" s="225"/>
    </row>
    <row r="104" spans="1:32" s="45" customFormat="1" ht="97.5" customHeight="1" thickBot="1">
      <c r="A104" s="209"/>
      <c r="B104" s="209"/>
      <c r="C104" s="359" t="s">
        <v>582</v>
      </c>
      <c r="D104" s="360"/>
      <c r="E104" s="221" t="s">
        <v>305</v>
      </c>
      <c r="F104" s="221" t="s">
        <v>676</v>
      </c>
      <c r="G104" s="221" t="s">
        <v>696</v>
      </c>
      <c r="H104" s="221" t="s">
        <v>691</v>
      </c>
      <c r="I104" s="221" t="s">
        <v>711</v>
      </c>
      <c r="J104" s="221" t="s">
        <v>281</v>
      </c>
      <c r="K104" s="221" t="s">
        <v>749</v>
      </c>
      <c r="L104" s="221" t="s">
        <v>299</v>
      </c>
      <c r="M104" s="221" t="s">
        <v>302</v>
      </c>
      <c r="N104" s="221" t="s">
        <v>530</v>
      </c>
      <c r="O104" s="222">
        <f>ROUND((((IF(K104=[3]Datos!$B$109,4,IF(K104=[3]Datos!$B$110,3,IF(K104=[3]Datos!$B$111,2,IF(K104=[3]Datos!$B$112,1,0)))))+(IF(L104=[3]Datos!$B$115,4,IF(L104=[3]Datos!$B$116,3,IF(L104=[3]Datos!$B$117,2,IF(L104=[3]Datos!$B$118,1,0)))))+(IF(M104=[3]Datos!$B$121,4,IF(M104=[3]Datos!$B$122,3,IF(M104=[3]Datos!$B$123,2,IF(M104=[3]Datos!$B$124,1,0)))))+(IF(N104=[3]Datos!$B$127,4,IF(N104=[3]Datos!$B$128,3,IF(N104=[3]Datos!$B$129,2,IF(N104=[3]Datos!$B$130,1,0))))))/4),0)</f>
        <v>1</v>
      </c>
      <c r="P104" s="221" t="s">
        <v>749</v>
      </c>
      <c r="Q104" s="221" t="s">
        <v>299</v>
      </c>
      <c r="R104" s="221" t="s">
        <v>302</v>
      </c>
      <c r="S104" s="221" t="s">
        <v>537</v>
      </c>
      <c r="T104" s="222">
        <f>ROUND((((IF(P104=[3]Datos!$B$109,4,IF(P104=[3]Datos!$B$110,3,IF(P104=[3]Datos!$B$111,2,IF(P104=[3]Datos!$B$112,1,0)))))+(IF(Q104=[3]Datos!$B$115,4,IF(Q104=[3]Datos!$B$116,3,IF(Q104=[3]Datos!$B$117,2,IF(Q104=[3]Datos!$B$118,1,0)))))+(IF(R104=[3]Datos!$B$121,4,IF(R104=[3]Datos!$B$122,3,IF(R104=[3]Datos!$B$123,2,IF(R104=[3]Datos!$B$124,1,0)))))+(IF(S104=[3]Datos!$B$127,4,IF(S104=[3]Datos!$B$128,3,IF(S104=[3]Datos!$B$129,2,IF(S104=[3]Datos!$B$130,1,0))))))/4),0)</f>
        <v>1</v>
      </c>
      <c r="U104" s="221" t="s">
        <v>749</v>
      </c>
      <c r="V104" s="221" t="s">
        <v>301</v>
      </c>
      <c r="W104" s="221" t="s">
        <v>302</v>
      </c>
      <c r="X104" s="221" t="s">
        <v>540</v>
      </c>
      <c r="Y104" s="222">
        <f>ROUND((((IF(U104=[3]Datos!$B$109,4,IF(U104=[3]Datos!$B$110,3,IF(U104=[3]Datos!$B$111,2,IF(U104=[3]Datos!$B$112,1,0)))))+(IF(V104=[3]Datos!$B$115,4,IF(V104=[3]Datos!$B$116,3,IF(V104=[3]Datos!$B$117,2,IF(V104=[3]Datos!$B$118,1,0)))))+(IF(W104=[3]Datos!$B$121,4,IF(W104=[3]Datos!$B$122,3,IF(W104=[3]Datos!$B$123,2,IF(W104=[3]Datos!$B$124,1,0)))))+(IF(X104=[3]Datos!$B$127,4,IF(X104=[3]Datos!$B$128,3,IF(X104=[3]Datos!$B$129,2,IF(X104=[3]Datos!$B$130,1,0))))))/4),0)</f>
        <v>1</v>
      </c>
      <c r="Z104" s="222">
        <f>IF(J104=[3]Datos!$B$102,5*(O104+T104+Y104),IF(J104=[3]Datos!$B$103,4*(O104+T104+Y104),IF(J104=[3]Datos!$B$104,3*(O104+T104+Y104),IF(J104=[3]Datos!$B$105,2*(O104+T104+Y104),IF(J104=[3]Datos!$B$106,1*(O104+T104+Y104),0)))))</f>
        <v>6</v>
      </c>
      <c r="AA104" s="223" t="str">
        <f t="shared" si="3"/>
        <v>RIESGO LEVE</v>
      </c>
      <c r="AB104" s="224" t="s">
        <v>742</v>
      </c>
      <c r="AC104" s="222"/>
      <c r="AD104" s="222"/>
      <c r="AE104" s="222"/>
      <c r="AF104" s="225"/>
    </row>
    <row r="105" spans="1:32" s="45" customFormat="1" ht="97.5" customHeight="1" thickBot="1">
      <c r="A105" s="209"/>
      <c r="B105" s="209"/>
      <c r="C105" s="359" t="s">
        <v>582</v>
      </c>
      <c r="D105" s="360"/>
      <c r="E105" s="221" t="s">
        <v>305</v>
      </c>
      <c r="F105" s="221" t="s">
        <v>676</v>
      </c>
      <c r="G105" s="221" t="s">
        <v>697</v>
      </c>
      <c r="H105" s="221" t="s">
        <v>272</v>
      </c>
      <c r="I105" s="221" t="s">
        <v>699</v>
      </c>
      <c r="J105" s="221" t="s">
        <v>280</v>
      </c>
      <c r="K105" s="221" t="s">
        <v>748</v>
      </c>
      <c r="L105" s="221" t="s">
        <v>296</v>
      </c>
      <c r="M105" s="221" t="s">
        <v>300</v>
      </c>
      <c r="N105" s="221" t="s">
        <v>529</v>
      </c>
      <c r="O105" s="222">
        <f>ROUND((((IF(K105=[3]Datos!$B$109,4,IF(K105=[3]Datos!$B$110,3,IF(K105=[3]Datos!$B$111,2,IF(K105=[3]Datos!$B$112,1,0)))))+(IF(L105=[3]Datos!$B$115,4,IF(L105=[3]Datos!$B$116,3,IF(L105=[3]Datos!$B$117,2,IF(L105=[3]Datos!$B$118,1,0)))))+(IF(M105=[3]Datos!$B$121,4,IF(M105=[3]Datos!$B$122,3,IF(M105=[3]Datos!$B$123,2,IF(M105=[3]Datos!$B$124,1,0)))))+(IF(N105=[3]Datos!$B$127,4,IF(N105=[3]Datos!$B$128,3,IF(N105=[3]Datos!$B$129,2,IF(N105=[3]Datos!$B$130,1,0))))))/4),0)</f>
        <v>2</v>
      </c>
      <c r="P105" s="221" t="s">
        <v>748</v>
      </c>
      <c r="Q105" s="221" t="s">
        <v>299</v>
      </c>
      <c r="R105" s="221" t="s">
        <v>297</v>
      </c>
      <c r="S105" s="221" t="s">
        <v>536</v>
      </c>
      <c r="T105" s="222">
        <f>ROUND((((IF(P105=[3]Datos!$B$109,4,IF(P105=[3]Datos!$B$110,3,IF(P105=[3]Datos!$B$111,2,IF(P105=[3]Datos!$B$112,1,0)))))+(IF(Q105=[3]Datos!$B$115,4,IF(Q105=[3]Datos!$B$116,3,IF(Q105=[3]Datos!$B$117,2,IF(Q105=[3]Datos!$B$118,1,0)))))+(IF(R105=[3]Datos!$B$121,4,IF(R105=[3]Datos!$B$122,3,IF(R105=[3]Datos!$B$123,2,IF(R105=[3]Datos!$B$124,1,0)))))+(IF(S105=[3]Datos!$B$127,4,IF(S105=[3]Datos!$B$128,3,IF(S105=[3]Datos!$B$129,2,IF(S105=[3]Datos!$B$130,1,0))))))/4),0)</f>
        <v>2</v>
      </c>
      <c r="U105" s="221" t="s">
        <v>748</v>
      </c>
      <c r="V105" s="221" t="s">
        <v>301</v>
      </c>
      <c r="W105" s="221" t="s">
        <v>302</v>
      </c>
      <c r="X105" s="221" t="s">
        <v>298</v>
      </c>
      <c r="Y105" s="222">
        <f>ROUND((((IF(U105=[3]Datos!$B$109,4,IF(U105=[3]Datos!$B$110,3,IF(U105=[3]Datos!$B$111,2,IF(U105=[3]Datos!$B$112,1,0)))))+(IF(V105=[3]Datos!$B$115,4,IF(V105=[3]Datos!$B$116,3,IF(V105=[3]Datos!$B$117,2,IF(V105=[3]Datos!$B$118,1,0)))))+(IF(W105=[3]Datos!$B$121,4,IF(W105=[3]Datos!$B$122,3,IF(W105=[3]Datos!$B$123,2,IF(W105=[3]Datos!$B$124,1,0)))))+(IF(X105=[3]Datos!$B$127,4,IF(X105=[3]Datos!$B$128,3,IF(X105=[3]Datos!$B$129,2,IF(X105=[3]Datos!$B$130,1,0))))))/4),0)</f>
        <v>2</v>
      </c>
      <c r="Z105" s="222">
        <f>IF(J105=[3]Datos!$B$102,5*(O105+T105+Y105),IF(J105=[3]Datos!$B$103,4*(O105+T105+Y105),IF(J105=[3]Datos!$B$104,3*(O105+T105+Y105),IF(J105=[3]Datos!$B$105,2*(O105+T105+Y105),IF(J105=[3]Datos!$B$106,1*(O105+T105+Y105),0)))))</f>
        <v>18</v>
      </c>
      <c r="AA105" s="223" t="str">
        <f t="shared" si="3"/>
        <v>RIESGO LEVE</v>
      </c>
      <c r="AB105" s="224" t="s">
        <v>742</v>
      </c>
      <c r="AC105" s="222"/>
      <c r="AD105" s="222"/>
      <c r="AE105" s="222"/>
      <c r="AF105" s="225"/>
    </row>
    <row r="106" spans="1:32" s="45" customFormat="1" ht="97.5" customHeight="1" thickBot="1">
      <c r="A106" s="209"/>
      <c r="B106" s="209"/>
      <c r="C106" s="359" t="s">
        <v>582</v>
      </c>
      <c r="D106" s="360"/>
      <c r="E106" s="221" t="s">
        <v>305</v>
      </c>
      <c r="F106" s="221" t="s">
        <v>676</v>
      </c>
      <c r="G106" s="221" t="s">
        <v>697</v>
      </c>
      <c r="H106" s="221" t="s">
        <v>690</v>
      </c>
      <c r="I106" s="221" t="s">
        <v>744</v>
      </c>
      <c r="J106" s="221" t="s">
        <v>280</v>
      </c>
      <c r="K106" s="221" t="s">
        <v>295</v>
      </c>
      <c r="L106" s="221" t="s">
        <v>299</v>
      </c>
      <c r="M106" s="221" t="s">
        <v>300</v>
      </c>
      <c r="N106" s="221" t="s">
        <v>529</v>
      </c>
      <c r="O106" s="222">
        <f>ROUND((((IF(K106=[3]Datos!$B$109,4,IF(K106=[3]Datos!$B$110,3,IF(K106=[3]Datos!$B$111,2,IF(K106=[3]Datos!$B$112,1,0)))))+(IF(L106=[3]Datos!$B$115,4,IF(L106=[3]Datos!$B$116,3,IF(L106=[3]Datos!$B$117,2,IF(L106=[3]Datos!$B$118,1,0)))))+(IF(M106=[3]Datos!$B$121,4,IF(M106=[3]Datos!$B$122,3,IF(M106=[3]Datos!$B$123,2,IF(M106=[3]Datos!$B$124,1,0)))))+(IF(N106=[3]Datos!$B$127,4,IF(N106=[3]Datos!$B$128,3,IF(N106=[3]Datos!$B$129,2,IF(N106=[3]Datos!$B$130,1,0))))))/4),0)</f>
        <v>2</v>
      </c>
      <c r="P106" s="221" t="s">
        <v>748</v>
      </c>
      <c r="Q106" s="221" t="s">
        <v>299</v>
      </c>
      <c r="R106" s="221" t="s">
        <v>297</v>
      </c>
      <c r="S106" s="221" t="s">
        <v>536</v>
      </c>
      <c r="T106" s="222">
        <f>ROUND((((IF(P106=[3]Datos!$B$109,4,IF(P106=[3]Datos!$B$110,3,IF(P106=[3]Datos!$B$111,2,IF(P106=[3]Datos!$B$112,1,0)))))+(IF(Q106=[3]Datos!$B$115,4,IF(Q106=[3]Datos!$B$116,3,IF(Q106=[3]Datos!$B$117,2,IF(Q106=[3]Datos!$B$118,1,0)))))+(IF(R106=[3]Datos!$B$121,4,IF(R106=[3]Datos!$B$122,3,IF(R106=[3]Datos!$B$123,2,IF(R106=[3]Datos!$B$124,1,0)))))+(IF(S106=[3]Datos!$B$127,4,IF(S106=[3]Datos!$B$128,3,IF(S106=[3]Datos!$B$129,2,IF(S106=[3]Datos!$B$130,1,0))))))/4),0)</f>
        <v>2</v>
      </c>
      <c r="U106" s="221" t="s">
        <v>748</v>
      </c>
      <c r="V106" s="221" t="s">
        <v>299</v>
      </c>
      <c r="W106" s="221" t="s">
        <v>300</v>
      </c>
      <c r="X106" s="221" t="s">
        <v>529</v>
      </c>
      <c r="Y106" s="222">
        <f>ROUND((((IF(U106=[3]Datos!$B$109,4,IF(U106=[3]Datos!$B$110,3,IF(U106=[3]Datos!$B$111,2,IF(U106=[3]Datos!$B$112,1,0)))))+(IF(V106=[3]Datos!$B$115,4,IF(V106=[3]Datos!$B$116,3,IF(V106=[3]Datos!$B$117,2,IF(V106=[3]Datos!$B$118,1,0)))))+(IF(W106=[3]Datos!$B$121,4,IF(W106=[3]Datos!$B$122,3,IF(W106=[3]Datos!$B$123,2,IF(W106=[3]Datos!$B$124,1,0)))))+(IF(X106=[3]Datos!$B$127,4,IF(X106=[3]Datos!$B$128,3,IF(X106=[3]Datos!$B$129,2,IF(X106=[3]Datos!$B$130,1,0))))))/4),0)</f>
        <v>2</v>
      </c>
      <c r="Z106" s="222">
        <f>IF(J106=[3]Datos!$B$102,5*(O106+T106+Y106),IF(J106=[3]Datos!$B$103,4*(O106+T106+Y106),IF(J106=[3]Datos!$B$104,3*(O106+T106+Y106),IF(J106=[3]Datos!$B$105,2*(O106+T106+Y106),IF(J106=[3]Datos!$B$106,1*(O106+T106+Y106),0)))))</f>
        <v>18</v>
      </c>
      <c r="AA106" s="223" t="str">
        <f>IF(Z106=0,"-",IF(Z106&gt;40,"RIESGO SIGNIFICATIVO",IF(Z106&lt;21,"RIESGO LEVE","RIESGO MODERADO")))</f>
        <v>RIESGO LEVE</v>
      </c>
      <c r="AB106" s="224" t="s">
        <v>742</v>
      </c>
      <c r="AC106" s="222"/>
      <c r="AD106" s="222"/>
      <c r="AE106" s="222"/>
      <c r="AF106" s="225"/>
    </row>
    <row r="107" spans="1:32" s="45" customFormat="1" ht="97.5" customHeight="1" thickBot="1">
      <c r="A107" s="209"/>
      <c r="B107" s="209"/>
      <c r="C107" s="359" t="s">
        <v>582</v>
      </c>
      <c r="D107" s="360"/>
      <c r="E107" s="221" t="s">
        <v>305</v>
      </c>
      <c r="F107" s="221" t="s">
        <v>676</v>
      </c>
      <c r="G107" s="221" t="s">
        <v>697</v>
      </c>
      <c r="H107" s="221" t="s">
        <v>273</v>
      </c>
      <c r="I107" s="221" t="s">
        <v>744</v>
      </c>
      <c r="J107" s="221" t="s">
        <v>282</v>
      </c>
      <c r="K107" s="221" t="s">
        <v>749</v>
      </c>
      <c r="L107" s="221" t="s">
        <v>301</v>
      </c>
      <c r="M107" s="221" t="s">
        <v>302</v>
      </c>
      <c r="N107" s="221" t="s">
        <v>530</v>
      </c>
      <c r="O107" s="222">
        <f>ROUND((((IF(K107=[3]Datos!$B$109,4,IF(K107=[3]Datos!$B$110,3,IF(K107=[3]Datos!$B$111,2,IF(K107=[3]Datos!$B$112,1,0)))))+(IF(L107=[3]Datos!$B$115,4,IF(L107=[3]Datos!$B$116,3,IF(L107=[3]Datos!$B$117,2,IF(L107=[3]Datos!$B$118,1,0)))))+(IF(M107=[3]Datos!$B$121,4,IF(M107=[3]Datos!$B$122,3,IF(M107=[3]Datos!$B$123,2,IF(M107=[3]Datos!$B$124,1,0)))))+(IF(N107=[3]Datos!$B$127,4,IF(N107=[3]Datos!$B$128,3,IF(N107=[3]Datos!$B$129,2,IF(N107=[3]Datos!$B$130,1,0))))))/4),0)</f>
        <v>1</v>
      </c>
      <c r="P107" s="221" t="s">
        <v>749</v>
      </c>
      <c r="Q107" s="221" t="s">
        <v>301</v>
      </c>
      <c r="R107" s="221" t="s">
        <v>302</v>
      </c>
      <c r="S107" s="221" t="s">
        <v>537</v>
      </c>
      <c r="T107" s="222">
        <f>ROUND((((IF(P107=[3]Datos!$B$109,4,IF(P107=[3]Datos!$B$110,3,IF(P107=[3]Datos!$B$111,2,IF(P107=[3]Datos!$B$112,1,0)))))+(IF(Q107=[3]Datos!$B$115,4,IF(Q107=[3]Datos!$B$116,3,IF(Q107=[3]Datos!$B$117,2,IF(Q107=[3]Datos!$B$118,1,0)))))+(IF(R107=[3]Datos!$B$121,4,IF(R107=[3]Datos!$B$122,3,IF(R107=[3]Datos!$B$123,2,IF(R107=[3]Datos!$B$124,1,0)))))+(IF(S107=[3]Datos!$B$127,4,IF(S107=[3]Datos!$B$128,3,IF(S107=[3]Datos!$B$129,2,IF(S107=[3]Datos!$B$130,1,0))))))/4),0)</f>
        <v>1</v>
      </c>
      <c r="U107" s="221" t="s">
        <v>749</v>
      </c>
      <c r="V107" s="221" t="s">
        <v>301</v>
      </c>
      <c r="W107" s="221" t="s">
        <v>302</v>
      </c>
      <c r="X107" s="221" t="s">
        <v>540</v>
      </c>
      <c r="Y107" s="222">
        <f>ROUND((((IF(U107=[3]Datos!$B$109,4,IF(U107=[3]Datos!$B$110,3,IF(U107=[3]Datos!$B$111,2,IF(U107=[3]Datos!$B$112,1,0)))))+(IF(V107=[3]Datos!$B$115,4,IF(V107=[3]Datos!$B$116,3,IF(V107=[3]Datos!$B$117,2,IF(V107=[3]Datos!$B$118,1,0)))))+(IF(W107=[3]Datos!$B$121,4,IF(W107=[3]Datos!$B$122,3,IF(W107=[3]Datos!$B$123,2,IF(W107=[3]Datos!$B$124,1,0)))))+(IF(X107=[3]Datos!$B$127,4,IF(X107=[3]Datos!$B$128,3,IF(X107=[3]Datos!$B$129,2,IF(X107=[3]Datos!$B$130,1,0))))))/4),0)</f>
        <v>1</v>
      </c>
      <c r="Z107" s="222">
        <f>IF(J107=[3]Datos!$B$102,5*(O107+T107+Y107),IF(J107=[3]Datos!$B$103,4*(O107+T107+Y107),IF(J107=[3]Datos!$B$104,3*(O107+T107+Y107),IF(J107=[3]Datos!$B$105,2*(O107+T107+Y107),IF(J107=[3]Datos!$B$106,1*(O107+T107+Y107),0)))))</f>
        <v>3</v>
      </c>
      <c r="AA107" s="223" t="str">
        <f t="shared" ref="AA107:AA109" si="7">IF(Z107=0,"-",IF(Z107&gt;40,"RIESGO SIGNIFICATIVO",IF(Z107&lt;21,"RIESGO LEVE","RIESGO MODERADO")))</f>
        <v>RIESGO LEVE</v>
      </c>
      <c r="AB107" s="224" t="s">
        <v>742</v>
      </c>
      <c r="AC107" s="222"/>
      <c r="AD107" s="222"/>
      <c r="AE107" s="222"/>
      <c r="AF107" s="225"/>
    </row>
    <row r="108" spans="1:32" s="45" customFormat="1" ht="97.5" customHeight="1" thickBot="1">
      <c r="A108" s="209"/>
      <c r="B108" s="209"/>
      <c r="C108" s="359" t="s">
        <v>582</v>
      </c>
      <c r="D108" s="360"/>
      <c r="E108" s="221" t="s">
        <v>305</v>
      </c>
      <c r="F108" s="221" t="s">
        <v>676</v>
      </c>
      <c r="G108" s="221" t="s">
        <v>697</v>
      </c>
      <c r="H108" s="221" t="s">
        <v>693</v>
      </c>
      <c r="I108" s="221" t="s">
        <v>744</v>
      </c>
      <c r="J108" s="221" t="s">
        <v>281</v>
      </c>
      <c r="K108" s="221" t="s">
        <v>295</v>
      </c>
      <c r="L108" s="221" t="s">
        <v>296</v>
      </c>
      <c r="M108" s="221" t="s">
        <v>302</v>
      </c>
      <c r="N108" s="221" t="s">
        <v>529</v>
      </c>
      <c r="O108" s="222">
        <f>ROUND((((IF(K108=[3]Datos!$B$109,4,IF(K108=[3]Datos!$B$110,3,IF(K108=[3]Datos!$B$111,2,IF(K108=[3]Datos!$B$112,1,0)))))+(IF(L108=[3]Datos!$B$115,4,IF(L108=[3]Datos!$B$116,3,IF(L108=[3]Datos!$B$117,2,IF(L108=[3]Datos!$B$118,1,0)))))+(IF(M108=[3]Datos!$B$121,4,IF(M108=[3]Datos!$B$122,3,IF(M108=[3]Datos!$B$123,2,IF(M108=[3]Datos!$B$124,1,0)))))+(IF(N108=[3]Datos!$B$127,4,IF(N108=[3]Datos!$B$128,3,IF(N108=[3]Datos!$B$129,2,IF(N108=[3]Datos!$B$130,1,0))))))/4),0)</f>
        <v>2</v>
      </c>
      <c r="P108" s="221" t="s">
        <v>748</v>
      </c>
      <c r="Q108" s="221" t="s">
        <v>299</v>
      </c>
      <c r="R108" s="221" t="s">
        <v>300</v>
      </c>
      <c r="S108" s="221" t="s">
        <v>536</v>
      </c>
      <c r="T108" s="222">
        <f>ROUND((((IF(P108=[3]Datos!$B$109,4,IF(P108=[3]Datos!$B$110,3,IF(P108=[3]Datos!$B$111,2,IF(P108=[3]Datos!$B$112,1,0)))))+(IF(Q108=[3]Datos!$B$115,4,IF(Q108=[3]Datos!$B$116,3,IF(Q108=[3]Datos!$B$117,2,IF(Q108=[3]Datos!$B$118,1,0)))))+(IF(R108=[3]Datos!$B$121,4,IF(R108=[3]Datos!$B$122,3,IF(R108=[3]Datos!$B$123,2,IF(R108=[3]Datos!$B$124,1,0)))))+(IF(S108=[3]Datos!$B$127,4,IF(S108=[3]Datos!$B$128,3,IF(S108=[3]Datos!$B$129,2,IF(S108=[3]Datos!$B$130,1,0))))))/4),0)</f>
        <v>2</v>
      </c>
      <c r="U108" s="221" t="s">
        <v>748</v>
      </c>
      <c r="V108" s="221" t="s">
        <v>296</v>
      </c>
      <c r="W108" s="221" t="s">
        <v>300</v>
      </c>
      <c r="X108" s="221" t="s">
        <v>529</v>
      </c>
      <c r="Y108" s="222">
        <f>ROUND((((IF(U108=[3]Datos!$B$109,4,IF(U108=[3]Datos!$B$110,3,IF(U108=[3]Datos!$B$111,2,IF(U108=[3]Datos!$B$112,1,0)))))+(IF(V108=[3]Datos!$B$115,4,IF(V108=[3]Datos!$B$116,3,IF(V108=[3]Datos!$B$117,2,IF(V108=[3]Datos!$B$118,1,0)))))+(IF(W108=[3]Datos!$B$121,4,IF(W108=[3]Datos!$B$122,3,IF(W108=[3]Datos!$B$123,2,IF(W108=[3]Datos!$B$124,1,0)))))+(IF(X108=[3]Datos!$B$127,4,IF(X108=[3]Datos!$B$128,3,IF(X108=[3]Datos!$B$129,2,IF(X108=[3]Datos!$B$130,1,0))))))/4),0)</f>
        <v>2</v>
      </c>
      <c r="Z108" s="222">
        <f>IF(J108=[3]Datos!$B$102,5*(O108+T108+Y108),IF(J108=[3]Datos!$B$103,4*(O108+T108+Y108),IF(J108=[3]Datos!$B$104,3*(O108+T108+Y108),IF(J108=[3]Datos!$B$105,2*(O108+T108+Y108),IF(J108=[3]Datos!$B$106,1*(O108+T108+Y108),0)))))</f>
        <v>12</v>
      </c>
      <c r="AA108" s="223" t="str">
        <f t="shared" si="7"/>
        <v>RIESGO LEVE</v>
      </c>
      <c r="AB108" s="224" t="s">
        <v>742</v>
      </c>
      <c r="AC108" s="222"/>
      <c r="AD108" s="222"/>
      <c r="AE108" s="222"/>
      <c r="AF108" s="225"/>
    </row>
    <row r="109" spans="1:32" s="45" customFormat="1" ht="97.5" customHeight="1" thickBot="1">
      <c r="A109" s="209"/>
      <c r="B109" s="209"/>
      <c r="C109" s="357" t="s">
        <v>582</v>
      </c>
      <c r="D109" s="358"/>
      <c r="E109" s="221" t="s">
        <v>305</v>
      </c>
      <c r="F109" s="221" t="s">
        <v>676</v>
      </c>
      <c r="G109" s="221" t="s">
        <v>697</v>
      </c>
      <c r="H109" s="221" t="s">
        <v>270</v>
      </c>
      <c r="I109" s="221" t="s">
        <v>744</v>
      </c>
      <c r="J109" s="221" t="s">
        <v>282</v>
      </c>
      <c r="K109" s="221" t="s">
        <v>748</v>
      </c>
      <c r="L109" s="221" t="s">
        <v>296</v>
      </c>
      <c r="M109" s="221" t="s">
        <v>300</v>
      </c>
      <c r="N109" s="221" t="s">
        <v>298</v>
      </c>
      <c r="O109" s="222">
        <f>ROUND((((IF(K109=[3]Datos!$B$109,4,IF(K109=[3]Datos!$B$110,3,IF(K109=[3]Datos!$B$111,2,IF(K109=[3]Datos!$B$112,1,0)))))+(IF(L109=[3]Datos!$B$115,4,IF(L109=[3]Datos!$B$116,3,IF(L109=[3]Datos!$B$117,2,IF(L109=[3]Datos!$B$118,1,0)))))+(IF(M109=[3]Datos!$B$121,4,IF(M109=[3]Datos!$B$122,3,IF(M109=[3]Datos!$B$123,2,IF(M109=[3]Datos!$B$124,1,0)))))+(IF(N109=[3]Datos!$B$127,4,IF(N109=[3]Datos!$B$128,3,IF(N109=[3]Datos!$B$129,2,IF(N109=[3]Datos!$B$130,1,0))))))/4),0)</f>
        <v>3</v>
      </c>
      <c r="P109" s="221" t="s">
        <v>748</v>
      </c>
      <c r="Q109" s="221" t="s">
        <v>296</v>
      </c>
      <c r="R109" s="221" t="s">
        <v>300</v>
      </c>
      <c r="S109" s="221" t="s">
        <v>535</v>
      </c>
      <c r="T109" s="222">
        <f>ROUND((((IF(P109=[3]Datos!$B$109,4,IF(P109=[3]Datos!$B$110,3,IF(P109=[3]Datos!$B$111,2,IF(P109=[3]Datos!$B$112,1,0)))))+(IF(Q109=[3]Datos!$B$115,4,IF(Q109=[3]Datos!$B$116,3,IF(Q109=[3]Datos!$B$117,2,IF(Q109=[3]Datos!$B$118,1,0)))))+(IF(R109=[3]Datos!$B$121,4,IF(R109=[3]Datos!$B$122,3,IF(R109=[3]Datos!$B$123,2,IF(R109=[3]Datos!$B$124,1,0)))))+(IF(S109=[3]Datos!$B$127,4,IF(S109=[3]Datos!$B$128,3,IF(S109=[3]Datos!$B$129,2,IF(S109=[3]Datos!$B$130,1,0))))))/4),0)</f>
        <v>2</v>
      </c>
      <c r="U109" s="221" t="s">
        <v>748</v>
      </c>
      <c r="V109" s="221" t="s">
        <v>296</v>
      </c>
      <c r="W109" s="221" t="s">
        <v>300</v>
      </c>
      <c r="X109" s="221" t="s">
        <v>298</v>
      </c>
      <c r="Y109" s="222">
        <f>ROUND((((IF(U109=[3]Datos!$B$109,4,IF(U109=[3]Datos!$B$110,3,IF(U109=[3]Datos!$B$111,2,IF(U109=[3]Datos!$B$112,1,0)))))+(IF(V109=[3]Datos!$B$115,4,IF(V109=[3]Datos!$B$116,3,IF(V109=[3]Datos!$B$117,2,IF(V109=[3]Datos!$B$118,1,0)))))+(IF(W109=[3]Datos!$B$121,4,IF(W109=[3]Datos!$B$122,3,IF(W109=[3]Datos!$B$123,2,IF(W109=[3]Datos!$B$124,1,0)))))+(IF(X109=[3]Datos!$B$127,4,IF(X109=[3]Datos!$B$128,3,IF(X109=[3]Datos!$B$129,2,IF(X109=[3]Datos!$B$130,1,0))))))/4),0)</f>
        <v>3</v>
      </c>
      <c r="Z109" s="222">
        <f>IF(J109=[3]Datos!$B$102,5*(O109+T109+Y109),IF(J109=[3]Datos!$B$103,4*(O109+T109+Y109),IF(J109=[3]Datos!$B$104,3*(O109+T109+Y109),IF(J109=[3]Datos!$B$105,2*(O109+T109+Y109),IF(J109=[3]Datos!$B$106,1*(O109+T109+Y109),0)))))</f>
        <v>8</v>
      </c>
      <c r="AA109" s="223" t="str">
        <f t="shared" si="7"/>
        <v>RIESGO LEVE</v>
      </c>
      <c r="AB109" s="224" t="s">
        <v>742</v>
      </c>
      <c r="AC109" s="222"/>
      <c r="AD109" s="222"/>
      <c r="AE109" s="222"/>
      <c r="AF109" s="225"/>
    </row>
    <row r="110" spans="1:32" s="45" customFormat="1" ht="97.5" customHeight="1" thickBot="1">
      <c r="A110" s="209"/>
      <c r="B110" s="209"/>
      <c r="C110" s="357" t="s">
        <v>582</v>
      </c>
      <c r="D110" s="358"/>
      <c r="E110" s="221" t="s">
        <v>306</v>
      </c>
      <c r="F110" s="221" t="s">
        <v>676</v>
      </c>
      <c r="G110" s="221" t="s">
        <v>696</v>
      </c>
      <c r="H110" s="221" t="s">
        <v>284</v>
      </c>
      <c r="I110" s="221" t="s">
        <v>699</v>
      </c>
      <c r="J110" s="221" t="s">
        <v>281</v>
      </c>
      <c r="K110" s="221" t="s">
        <v>749</v>
      </c>
      <c r="L110" s="221" t="s">
        <v>296</v>
      </c>
      <c r="M110" s="221" t="s">
        <v>300</v>
      </c>
      <c r="N110" s="221" t="s">
        <v>529</v>
      </c>
      <c r="O110" s="222">
        <f>ROUND((((IF(K110=Datos!$B$109,4,IF(K110=Datos!$B$110,3,IF(K110=Datos!$B$111,2,IF(K110=Datos!$B$112,1,0)))))+(IF(L110=Datos!$B$115,4,IF(L110=Datos!$B$116,3,IF(L110=Datos!$B$117,2,IF(L110=Datos!$B$118,1,0)))))+(IF(M110=Datos!$B$121,4,IF(M110=Datos!$B$122,3,IF(M110=Datos!$B$123,2,IF(M110=Datos!$B$124,1,0)))))+(IF(N110=Datos!$B$127,4,IF(N110=Datos!$B$128,3,IF(N110=Datos!$B$129,2,IF(N110=Datos!$B$130,1,0))))))/4),0)</f>
        <v>2</v>
      </c>
      <c r="P110" s="221" t="s">
        <v>749</v>
      </c>
      <c r="Q110" s="221" t="s">
        <v>296</v>
      </c>
      <c r="R110" s="221" t="s">
        <v>302</v>
      </c>
      <c r="S110" s="221" t="s">
        <v>536</v>
      </c>
      <c r="T110" s="222">
        <f>ROUND((((IF(P110=Datos!$B$109,4,IF(P110=Datos!$B$110,3,IF(P110=Datos!$B$111,2,IF(P110=Datos!$B$112,1,0)))))+(IF(Q110=Datos!$B$115,4,IF(Q110=Datos!$B$116,3,IF(Q110=Datos!$B$117,2,IF(Q110=Datos!$B$118,1,0)))))+(IF(R110=Datos!$B$121,4,IF(R110=Datos!$B$122,3,IF(R110=Datos!$B$123,2,IF(R110=Datos!$B$124,1,0)))))+(IF(S110=Datos!$B$127,4,IF(S110=Datos!$B$128,3,IF(S110=Datos!$B$129,2,IF(S110=Datos!$B$130,1,0))))))/4),0)</f>
        <v>1</v>
      </c>
      <c r="U110" s="221" t="s">
        <v>749</v>
      </c>
      <c r="V110" s="221" t="s">
        <v>296</v>
      </c>
      <c r="W110" s="221" t="s">
        <v>302</v>
      </c>
      <c r="X110" s="221" t="s">
        <v>540</v>
      </c>
      <c r="Y110" s="222">
        <f>ROUND((((IF(U110=Datos!$B$109,4,IF(U110=Datos!$B$110,3,IF(U110=Datos!$B$111,2,IF(U110=Datos!$B$112,1,0)))))+(IF(V110=Datos!$B$115,4,IF(V110=Datos!$B$116,3,IF(V110=Datos!$B$117,2,IF(V110=Datos!$B$118,1,0)))))+(IF(W110=Datos!$B$121,4,IF(W110=Datos!$B$122,3,IF(W110=Datos!$B$123,2,IF(W110=Datos!$B$124,1,0)))))+(IF(X110=Datos!$B$127,4,IF(X110=Datos!$B$128,3,IF(X110=Datos!$B$129,2,IF(X110=Datos!$B$130,1,0))))))/4),0)</f>
        <v>2</v>
      </c>
      <c r="Z110" s="222">
        <f>IF(J110=Datos!$B$102,5*(O110+T110+Y110),IF(J110=Datos!$B$103,4*(O110+T110+Y110),IF(J110=Datos!$B$104,3*(O110+T110+Y110),IF(J110=Datos!$B$105,2*(O110+T110+Y110),IF(J110=Datos!$B$106,1*(O110+T110+Y110),0)))))</f>
        <v>10</v>
      </c>
      <c r="AA110" s="223" t="str">
        <f t="shared" si="3"/>
        <v>RIESGO LEVE</v>
      </c>
      <c r="AB110" s="224" t="s">
        <v>742</v>
      </c>
      <c r="AC110" s="222"/>
      <c r="AD110" s="222"/>
      <c r="AE110" s="222"/>
      <c r="AF110" s="225"/>
    </row>
    <row r="111" spans="1:32" s="45" customFormat="1" ht="97.5" customHeight="1" thickBot="1">
      <c r="A111" s="209"/>
      <c r="B111" s="209"/>
      <c r="C111" s="357" t="s">
        <v>582</v>
      </c>
      <c r="D111" s="358"/>
      <c r="E111" s="221" t="s">
        <v>306</v>
      </c>
      <c r="F111" s="221" t="s">
        <v>676</v>
      </c>
      <c r="G111" s="221" t="s">
        <v>696</v>
      </c>
      <c r="H111" s="221" t="s">
        <v>688</v>
      </c>
      <c r="I111" s="221" t="s">
        <v>699</v>
      </c>
      <c r="J111" s="221" t="s">
        <v>281</v>
      </c>
      <c r="K111" s="221" t="s">
        <v>749</v>
      </c>
      <c r="L111" s="221" t="s">
        <v>296</v>
      </c>
      <c r="M111" s="221" t="s">
        <v>300</v>
      </c>
      <c r="N111" s="221" t="s">
        <v>529</v>
      </c>
      <c r="O111" s="222">
        <f>ROUND((((IF(K111=Datos!$B$109,4,IF(K111=Datos!$B$110,3,IF(K111=Datos!$B$111,2,IF(K111=Datos!$B$112,1,0)))))+(IF(L111=Datos!$B$115,4,IF(L111=Datos!$B$116,3,IF(L111=Datos!$B$117,2,IF(L111=Datos!$B$118,1,0)))))+(IF(M111=Datos!$B$121,4,IF(M111=Datos!$B$122,3,IF(M111=Datos!$B$123,2,IF(M111=Datos!$B$124,1,0)))))+(IF(N111=Datos!$B$127,4,IF(N111=Datos!$B$128,3,IF(N111=Datos!$B$129,2,IF(N111=Datos!$B$130,1,0))))))/4),0)</f>
        <v>2</v>
      </c>
      <c r="P111" s="221" t="s">
        <v>749</v>
      </c>
      <c r="Q111" s="221" t="s">
        <v>296</v>
      </c>
      <c r="R111" s="221" t="s">
        <v>302</v>
      </c>
      <c r="S111" s="221" t="s">
        <v>536</v>
      </c>
      <c r="T111" s="222">
        <f>ROUND((((IF(P111=Datos!$B$109,4,IF(P111=Datos!$B$110,3,IF(P111=Datos!$B$111,2,IF(P111=Datos!$B$112,1,0)))))+(IF(Q111=Datos!$B$115,4,IF(Q111=Datos!$B$116,3,IF(Q111=Datos!$B$117,2,IF(Q111=Datos!$B$118,1,0)))))+(IF(R111=Datos!$B$121,4,IF(R111=Datos!$B$122,3,IF(R111=Datos!$B$123,2,IF(R111=Datos!$B$124,1,0)))))+(IF(S111=Datos!$B$127,4,IF(S111=Datos!$B$128,3,IF(S111=Datos!$B$129,2,IF(S111=Datos!$B$130,1,0))))))/4),0)</f>
        <v>1</v>
      </c>
      <c r="U111" s="221" t="s">
        <v>749</v>
      </c>
      <c r="V111" s="221" t="s">
        <v>296</v>
      </c>
      <c r="W111" s="221" t="s">
        <v>302</v>
      </c>
      <c r="X111" s="221" t="s">
        <v>540</v>
      </c>
      <c r="Y111" s="222">
        <f>ROUND((((IF(U111=Datos!$B$109,4,IF(U111=Datos!$B$110,3,IF(U111=Datos!$B$111,2,IF(U111=Datos!$B$112,1,0)))))+(IF(V111=Datos!$B$115,4,IF(V111=Datos!$B$116,3,IF(V111=Datos!$B$117,2,IF(V111=Datos!$B$118,1,0)))))+(IF(W111=Datos!$B$121,4,IF(W111=Datos!$B$122,3,IF(W111=Datos!$B$123,2,IF(W111=Datos!$B$124,1,0)))))+(IF(X111=Datos!$B$127,4,IF(X111=Datos!$B$128,3,IF(X111=Datos!$B$129,2,IF(X111=Datos!$B$130,1,0))))))/4),0)</f>
        <v>2</v>
      </c>
      <c r="Z111" s="222">
        <f>IF(J111=Datos!$B$102,5*(O111+T111+Y111),IF(J111=Datos!$B$103,4*(O111+T111+Y111),IF(J111=Datos!$B$104,3*(O111+T111+Y111),IF(J111=Datos!$B$105,2*(O111+T111+Y111),IF(J111=Datos!$B$106,1*(O111+T111+Y111),0)))))</f>
        <v>10</v>
      </c>
      <c r="AA111" s="223" t="str">
        <f t="shared" si="3"/>
        <v>RIESGO LEVE</v>
      </c>
      <c r="AB111" s="224" t="s">
        <v>742</v>
      </c>
      <c r="AC111" s="222"/>
      <c r="AD111" s="222"/>
      <c r="AE111" s="222"/>
      <c r="AF111" s="225"/>
    </row>
    <row r="112" spans="1:32" s="45" customFormat="1" ht="97.5" customHeight="1" thickBot="1">
      <c r="A112" s="209"/>
      <c r="B112" s="209"/>
      <c r="C112" s="357" t="s">
        <v>582</v>
      </c>
      <c r="D112" s="358"/>
      <c r="E112" s="221" t="s">
        <v>306</v>
      </c>
      <c r="F112" s="221" t="s">
        <v>676</v>
      </c>
      <c r="G112" s="221" t="s">
        <v>696</v>
      </c>
      <c r="H112" s="221" t="s">
        <v>691</v>
      </c>
      <c r="I112" s="221" t="s">
        <v>699</v>
      </c>
      <c r="J112" s="221" t="s">
        <v>281</v>
      </c>
      <c r="K112" s="221" t="s">
        <v>749</v>
      </c>
      <c r="L112" s="221" t="s">
        <v>296</v>
      </c>
      <c r="M112" s="221" t="s">
        <v>302</v>
      </c>
      <c r="N112" s="221" t="s">
        <v>530</v>
      </c>
      <c r="O112" s="222">
        <f>ROUND((((IF(K112=Datos!$B$109,4,IF(K112=Datos!$B$110,3,IF(K112=Datos!$B$111,2,IF(K112=Datos!$B$112,1,0)))))+(IF(L112=Datos!$B$115,4,IF(L112=Datos!$B$116,3,IF(L112=Datos!$B$117,2,IF(L112=Datos!$B$118,1,0)))))+(IF(M112=Datos!$B$121,4,IF(M112=Datos!$B$122,3,IF(M112=Datos!$B$123,2,IF(M112=Datos!$B$124,1,0)))))+(IF(N112=Datos!$B$127,4,IF(N112=Datos!$B$128,3,IF(N112=Datos!$B$129,2,IF(N112=Datos!$B$130,1,0))))))/4),0)</f>
        <v>2</v>
      </c>
      <c r="P112" s="221" t="s">
        <v>749</v>
      </c>
      <c r="Q112" s="221" t="s">
        <v>296</v>
      </c>
      <c r="R112" s="221" t="s">
        <v>302</v>
      </c>
      <c r="S112" s="221" t="s">
        <v>536</v>
      </c>
      <c r="T112" s="222">
        <f>ROUND((((IF(P112=[1]Datos!$B$109,4,IF(P112=[1]Datos!$B$110,3,IF(P112=[1]Datos!$B$111,2,IF(P112=[1]Datos!$B$112,1,0)))))+(IF(Q112=[1]Datos!$B$115,4,IF(Q112=[1]Datos!$B$116,3,IF(Q112=[1]Datos!$B$117,2,IF(Q112=[1]Datos!$B$118,1,0)))))+(IF(R112=[1]Datos!$B$121,4,IF(R112=[1]Datos!$B$122,3,IF(R112=[1]Datos!$B$123,2,IF(R112=[1]Datos!$B$124,1,0)))))+(IF(S112=[1]Datos!$B$127,4,IF(S112=[1]Datos!$B$128,3,IF(S112=[1]Datos!$B$129,2,IF(S112=[1]Datos!$B$130,1,0))))))/4),0)</f>
        <v>1</v>
      </c>
      <c r="U112" s="221" t="s">
        <v>749</v>
      </c>
      <c r="V112" s="221" t="s">
        <v>296</v>
      </c>
      <c r="W112" s="221" t="s">
        <v>302</v>
      </c>
      <c r="X112" s="221" t="s">
        <v>540</v>
      </c>
      <c r="Y112" s="222">
        <f>ROUND((((IF(U112=Datos!$B$109,4,IF(U112=Datos!$B$110,3,IF(U112=Datos!$B$111,2,IF(U112=Datos!$B$112,1,0)))))+(IF(V112=Datos!$B$115,4,IF(V112=Datos!$B$116,3,IF(V112=Datos!$B$117,2,IF(V112=Datos!$B$118,1,0)))))+(IF(W112=Datos!$B$121,4,IF(W112=Datos!$B$122,3,IF(W112=Datos!$B$123,2,IF(W112=Datos!$B$124,1,0)))))+(IF(X112=Datos!$B$127,4,IF(X112=Datos!$B$128,3,IF(X112=Datos!$B$129,2,IF(X112=Datos!$B$130,1,0))))))/4),0)</f>
        <v>2</v>
      </c>
      <c r="Z112" s="222">
        <f>IF(J112=[1]Datos!$B$102,5*(O112+T112+Y112),IF(J112=[1]Datos!$B$103,4*(O112+T112+Y112),IF(J112=[1]Datos!$B$104,3*(O112+T112+Y112),IF(J112=[1]Datos!$B$105,2*(O112+T112+Y112),IF(J112=[1]Datos!$B$106,1*(O112+T112+Y112),0)))))</f>
        <v>10</v>
      </c>
      <c r="AA112" s="223" t="str">
        <f t="shared" si="3"/>
        <v>RIESGO LEVE</v>
      </c>
      <c r="AB112" s="224" t="s">
        <v>742</v>
      </c>
      <c r="AC112" s="222"/>
      <c r="AD112" s="222"/>
      <c r="AE112" s="222"/>
      <c r="AF112" s="225"/>
    </row>
    <row r="113" spans="1:32" s="45" customFormat="1" ht="97.5" customHeight="1" thickBot="1">
      <c r="A113" s="209"/>
      <c r="B113" s="209"/>
      <c r="C113" s="357" t="s">
        <v>582</v>
      </c>
      <c r="D113" s="358"/>
      <c r="E113" s="221" t="s">
        <v>306</v>
      </c>
      <c r="F113" s="221" t="s">
        <v>676</v>
      </c>
      <c r="G113" s="221" t="s">
        <v>696</v>
      </c>
      <c r="H113" s="221" t="s">
        <v>691</v>
      </c>
      <c r="I113" s="221" t="s">
        <v>700</v>
      </c>
      <c r="J113" s="221" t="s">
        <v>279</v>
      </c>
      <c r="K113" s="221" t="s">
        <v>532</v>
      </c>
      <c r="L113" s="221" t="s">
        <v>296</v>
      </c>
      <c r="M113" s="221" t="s">
        <v>300</v>
      </c>
      <c r="N113" s="221" t="s">
        <v>530</v>
      </c>
      <c r="O113" s="222">
        <f>ROUND((((IF(K113=[1]Datos!$B$109,4,IF(K113=[1]Datos!$B$110,3,IF(K113=[1]Datos!$B$111,2,IF(K113=[1]Datos!$B$112,1,0)))))+(IF(L113=[1]Datos!$B$115,4,IF(L113=[1]Datos!$B$116,3,IF(L113=[1]Datos!$B$117,2,IF(L113=[1]Datos!$B$118,1,0)))))+(IF(M113=[1]Datos!$B$121,4,IF(M113=[1]Datos!$B$122,3,IF(M113=[1]Datos!$B$123,2,IF(M113=[1]Datos!$B$124,1,0)))))+(IF(N113=[1]Datos!$B$127,4,IF(N113=[1]Datos!$B$128,3,IF(N113=[1]Datos!$B$129,2,IF(N113=[1]Datos!$B$130,1,0))))))/4),0)</f>
        <v>2</v>
      </c>
      <c r="P113" s="221" t="s">
        <v>295</v>
      </c>
      <c r="Q113" s="221" t="s">
        <v>296</v>
      </c>
      <c r="R113" s="221" t="s">
        <v>300</v>
      </c>
      <c r="S113" s="221" t="s">
        <v>536</v>
      </c>
      <c r="T113" s="222">
        <f>ROUND((((IF(P113=[1]Datos!$B$109,4,IF(P113=[1]Datos!$B$110,3,IF(P113=[1]Datos!$B$111,2,IF(P113=[1]Datos!$B$112,1,0)))))+(IF(Q113=[1]Datos!$B$115,4,IF(Q113=[1]Datos!$B$116,3,IF(Q113=[1]Datos!$B$117,2,IF(Q113=[1]Datos!$B$118,1,0)))))+(IF(R113=[1]Datos!$B$121,4,IF(R113=[1]Datos!$B$122,3,IF(R113=[1]Datos!$B$123,2,IF(R113=[1]Datos!$B$124,1,0)))))+(IF(S113=[1]Datos!$B$127,4,IF(S113=[1]Datos!$B$128,3,IF(S113=[1]Datos!$B$129,2,IF(S113=[1]Datos!$B$130,1,0))))))/4),0)</f>
        <v>2</v>
      </c>
      <c r="U113" s="221" t="s">
        <v>295</v>
      </c>
      <c r="V113" s="221" t="s">
        <v>296</v>
      </c>
      <c r="W113" s="221" t="s">
        <v>300</v>
      </c>
      <c r="X113" s="221" t="s">
        <v>540</v>
      </c>
      <c r="Y113" s="222">
        <f>ROUND((((IF(U113=[1]Datos!$B$109,4,IF(U113=[1]Datos!$B$110,3,IF(U113=[1]Datos!$B$111,2,IF(U113=[1]Datos!$B$112,1,0)))))+(IF(V113=[1]Datos!$B$115,4,IF(V113=[1]Datos!$B$116,3,IF(V113=[1]Datos!$B$117,2,IF(V113=[1]Datos!$B$118,1,0)))))+(IF(W113=[1]Datos!$B$121,4,IF(W113=[1]Datos!$B$122,3,IF(W113=[1]Datos!$B$123,2,IF(W113=[1]Datos!$B$124,1,0)))))+(IF(X113=[1]Datos!$B$127,4,IF(X113=[1]Datos!$B$128,3,IF(X113=[1]Datos!$B$129,2,IF(X113=[1]Datos!$B$130,1,0))))))/4),0)</f>
        <v>2</v>
      </c>
      <c r="Z113" s="222">
        <f>IF(J113=[1]Datos!$B$102,5*(O113+T113+Y113),IF(J113=[1]Datos!$B$103,4*(O113+T113+Y113),IF(J113=[1]Datos!$B$104,3*(O113+T113+Y113),IF(J113=[1]Datos!$B$105,2*(O113+T113+Y113),IF(J113=[1]Datos!$B$106,1*(O113+T113+Y113),0)))))</f>
        <v>24</v>
      </c>
      <c r="AA113" s="223" t="str">
        <f t="shared" si="3"/>
        <v>RIESGO MODERADO</v>
      </c>
      <c r="AB113" s="224" t="s">
        <v>740</v>
      </c>
      <c r="AC113" s="222" t="s">
        <v>755</v>
      </c>
      <c r="AD113" s="222" t="s">
        <v>756</v>
      </c>
      <c r="AE113" s="222" t="s">
        <v>757</v>
      </c>
      <c r="AF113" s="225" t="s">
        <v>778</v>
      </c>
    </row>
    <row r="114" spans="1:32" s="45" customFormat="1" ht="97.5" customHeight="1" thickBot="1">
      <c r="A114" s="209"/>
      <c r="B114" s="209"/>
      <c r="C114" s="357" t="s">
        <v>582</v>
      </c>
      <c r="D114" s="358"/>
      <c r="E114" s="221" t="s">
        <v>306</v>
      </c>
      <c r="F114" s="221" t="s">
        <v>676</v>
      </c>
      <c r="G114" s="221" t="s">
        <v>696</v>
      </c>
      <c r="H114" s="221" t="s">
        <v>691</v>
      </c>
      <c r="I114" s="221" t="s">
        <v>701</v>
      </c>
      <c r="J114" s="221" t="s">
        <v>279</v>
      </c>
      <c r="K114" s="221" t="s">
        <v>532</v>
      </c>
      <c r="L114" s="221" t="s">
        <v>296</v>
      </c>
      <c r="M114" s="221" t="s">
        <v>297</v>
      </c>
      <c r="N114" s="221" t="s">
        <v>529</v>
      </c>
      <c r="O114" s="222">
        <f>ROUND((((IF(K114=[1]Datos!$B$109,4,IF(K114=[1]Datos!$B$110,3,IF(K114=[1]Datos!$B$111,2,IF(K114=[1]Datos!$B$112,1,0)))))+(IF(L114=[1]Datos!$B$115,4,IF(L114=[1]Datos!$B$116,3,IF(L114=[1]Datos!$B$117,2,IF(L114=[1]Datos!$B$118,1,0)))))+(IF(M114=[1]Datos!$B$121,4,IF(M114=[1]Datos!$B$122,3,IF(M114=[1]Datos!$B$123,2,IF(M114=[1]Datos!$B$124,1,0)))))+(IF(N114=[1]Datos!$B$127,4,IF(N114=[1]Datos!$B$128,3,IF(N114=[1]Datos!$B$129,2,IF(N114=[1]Datos!$B$130,1,0))))))/4),0)</f>
        <v>2</v>
      </c>
      <c r="P114" s="221" t="s">
        <v>295</v>
      </c>
      <c r="Q114" s="221" t="s">
        <v>296</v>
      </c>
      <c r="R114" s="221" t="s">
        <v>300</v>
      </c>
      <c r="S114" s="221" t="s">
        <v>536</v>
      </c>
      <c r="T114" s="222">
        <f>ROUND((((IF(P114=[1]Datos!$B$109,4,IF(P114=[1]Datos!$B$110,3,IF(P114=[1]Datos!$B$111,2,IF(P114=[1]Datos!$B$112,1,0)))))+(IF(Q114=[1]Datos!$B$115,4,IF(Q114=[1]Datos!$B$116,3,IF(Q114=[1]Datos!$B$117,2,IF(Q114=[1]Datos!$B$118,1,0)))))+(IF(R114=[1]Datos!$B$121,4,IF(R114=[1]Datos!$B$122,3,IF(R114=[1]Datos!$B$123,2,IF(R114=[1]Datos!$B$124,1,0)))))+(IF(S114=[1]Datos!$B$127,4,IF(S114=[1]Datos!$B$128,3,IF(S114=[1]Datos!$B$129,2,IF(S114=[1]Datos!$B$130,1,0))))))/4),0)</f>
        <v>2</v>
      </c>
      <c r="U114" s="221" t="s">
        <v>295</v>
      </c>
      <c r="V114" s="221" t="s">
        <v>296</v>
      </c>
      <c r="W114" s="221" t="s">
        <v>300</v>
      </c>
      <c r="X114" s="221" t="s">
        <v>540</v>
      </c>
      <c r="Y114" s="222">
        <f>ROUND((((IF(U114=[1]Datos!$B$109,4,IF(U114=[1]Datos!$B$110,3,IF(U114=[1]Datos!$B$111,2,IF(U114=[1]Datos!$B$112,1,0)))))+(IF(V114=[1]Datos!$B$115,4,IF(V114=[1]Datos!$B$116,3,IF(V114=[1]Datos!$B$117,2,IF(V114=[1]Datos!$B$118,1,0)))))+(IF(W114=[1]Datos!$B$121,4,IF(W114=[1]Datos!$B$122,3,IF(W114=[1]Datos!$B$123,2,IF(W114=[1]Datos!$B$124,1,0)))))+(IF(X114=[1]Datos!$B$127,4,IF(X114=[1]Datos!$B$128,3,IF(X114=[1]Datos!$B$129,2,IF(X114=[1]Datos!$B$130,1,0))))))/4),0)</f>
        <v>2</v>
      </c>
      <c r="Z114" s="222">
        <f>IF(J114=[1]Datos!$B$102,5*(O114+T114+Y114),IF(J114=[1]Datos!$B$103,4*(O114+T114+Y114),IF(J114=[1]Datos!$B$104,3*(O114+T114+Y114),IF(J114=[1]Datos!$B$105,2*(O114+T114+Y114),IF(J114=[1]Datos!$B$106,1*(O114+T114+Y114),0)))))</f>
        <v>24</v>
      </c>
      <c r="AA114" s="223" t="str">
        <f t="shared" ref="AA114" si="8">IF(Z114=0,"-",IF(Z114&gt;40,"RIESGO SIGNIFICATIVO",IF(Z114&lt;21,"RIESGO LEVE","RIESGO MODERADO")))</f>
        <v>RIESGO MODERADO</v>
      </c>
      <c r="AB114" s="224" t="s">
        <v>740</v>
      </c>
      <c r="AC114" s="222" t="s">
        <v>755</v>
      </c>
      <c r="AD114" s="222" t="s">
        <v>756</v>
      </c>
      <c r="AE114" s="222" t="s">
        <v>757</v>
      </c>
      <c r="AF114" s="225" t="s">
        <v>778</v>
      </c>
    </row>
    <row r="115" spans="1:32" s="45" customFormat="1" ht="97.5" customHeight="1" thickBot="1">
      <c r="A115" s="209"/>
      <c r="B115" s="209"/>
      <c r="C115" s="357" t="s">
        <v>582</v>
      </c>
      <c r="D115" s="358"/>
      <c r="E115" s="221" t="s">
        <v>306</v>
      </c>
      <c r="F115" s="221" t="s">
        <v>676</v>
      </c>
      <c r="G115" s="221" t="s">
        <v>696</v>
      </c>
      <c r="H115" s="221" t="s">
        <v>691</v>
      </c>
      <c r="I115" s="221" t="s">
        <v>702</v>
      </c>
      <c r="J115" s="221" t="s">
        <v>280</v>
      </c>
      <c r="K115" s="221" t="s">
        <v>750</v>
      </c>
      <c r="L115" s="221" t="s">
        <v>296</v>
      </c>
      <c r="M115" s="221" t="s">
        <v>302</v>
      </c>
      <c r="N115" s="221" t="s">
        <v>529</v>
      </c>
      <c r="O115" s="222">
        <f>ROUND((((IF(K115=[1]Datos!$B$109,4,IF(K115=[1]Datos!$B$110,3,IF(K115=[1]Datos!$B$111,2,IF(K115=[1]Datos!$B$112,1,0)))))+(IF(L115=[1]Datos!$B$115,4,IF(L115=[1]Datos!$B$116,3,IF(L115=[1]Datos!$B$117,2,IF(L115=[1]Datos!$B$118,1,0)))))+(IF(M115=[1]Datos!$B$121,4,IF(M115=[1]Datos!$B$122,3,IF(M115=[1]Datos!$B$123,2,IF(M115=[1]Datos!$B$124,1,0)))))+(IF(N115=[1]Datos!$B$127,4,IF(N115=[1]Datos!$B$128,3,IF(N115=[1]Datos!$B$129,2,IF(N115=[1]Datos!$B$130,1,0))))))/4),0)</f>
        <v>2</v>
      </c>
      <c r="P115" s="221" t="s">
        <v>749</v>
      </c>
      <c r="Q115" s="221" t="s">
        <v>296</v>
      </c>
      <c r="R115" s="221" t="s">
        <v>302</v>
      </c>
      <c r="S115" s="221" t="s">
        <v>536</v>
      </c>
      <c r="T115" s="222">
        <f>ROUND((((IF(P115=[1]Datos!$B$109,4,IF(P115=[1]Datos!$B$110,3,IF(P115=[1]Datos!$B$111,2,IF(P115=[1]Datos!$B$112,1,0)))))+(IF(Q115=[1]Datos!$B$115,4,IF(Q115=[1]Datos!$B$116,3,IF(Q115=[1]Datos!$B$117,2,IF(Q115=[1]Datos!$B$118,1,0)))))+(IF(R115=[1]Datos!$B$121,4,IF(R115=[1]Datos!$B$122,3,IF(R115=[1]Datos!$B$123,2,IF(R115=[1]Datos!$B$124,1,0)))))+(IF(S115=[1]Datos!$B$127,4,IF(S115=[1]Datos!$B$128,3,IF(S115=[1]Datos!$B$129,2,IF(S115=[1]Datos!$B$130,1,0))))))/4),0)</f>
        <v>1</v>
      </c>
      <c r="U115" s="221" t="s">
        <v>532</v>
      </c>
      <c r="V115" s="221" t="s">
        <v>296</v>
      </c>
      <c r="W115" s="221" t="s">
        <v>302</v>
      </c>
      <c r="X115" s="221" t="s">
        <v>540</v>
      </c>
      <c r="Y115" s="222">
        <f>ROUND((((IF(U115=[1]Datos!$B$109,4,IF(U115=[1]Datos!$B$110,3,IF(U115=[1]Datos!$B$111,2,IF(U115=[1]Datos!$B$112,1,0)))))+(IF(V115=[1]Datos!$B$115,4,IF(V115=[1]Datos!$B$116,3,IF(V115=[1]Datos!$B$117,2,IF(V115=[1]Datos!$B$118,1,0)))))+(IF(W115=[1]Datos!$B$121,4,IF(W115=[1]Datos!$B$122,3,IF(W115=[1]Datos!$B$123,2,IF(W115=[1]Datos!$B$124,1,0)))))+(IF(X115=[1]Datos!$B$127,4,IF(X115=[1]Datos!$B$128,3,IF(X115=[1]Datos!$B$129,2,IF(X115=[1]Datos!$B$130,1,0))))))/4),0)</f>
        <v>2</v>
      </c>
      <c r="Z115" s="222">
        <f>IF(J115=[1]Datos!$B$102,5*(O115+T115+Y115),IF(J115=[1]Datos!$B$103,4*(O115+T115+Y115),IF(J115=[1]Datos!$B$104,3*(O115+T115+Y115),IF(J115=[1]Datos!$B$105,2*(O115+T115+Y115),IF(J115=[1]Datos!$B$106,1*(O115+T115+Y115),0)))))</f>
        <v>15</v>
      </c>
      <c r="AA115" s="223" t="str">
        <f t="shared" ref="AA115:AA119" si="9">IF(Z115=0,"-",IF(Z115&gt;40,"RIESGO SIGNIFICATIVO",IF(Z115&lt;21,"RIESGO LEVE","RIESGO MODERADO")))</f>
        <v>RIESGO LEVE</v>
      </c>
      <c r="AB115" s="224" t="s">
        <v>742</v>
      </c>
      <c r="AC115" s="222"/>
      <c r="AD115" s="222"/>
      <c r="AE115" s="222"/>
      <c r="AF115" s="225"/>
    </row>
    <row r="116" spans="1:32" s="45" customFormat="1" ht="97.5" customHeight="1" thickBot="1">
      <c r="A116" s="209"/>
      <c r="B116" s="209"/>
      <c r="C116" s="357" t="s">
        <v>582</v>
      </c>
      <c r="D116" s="358"/>
      <c r="E116" s="221" t="s">
        <v>306</v>
      </c>
      <c r="F116" s="221" t="s">
        <v>676</v>
      </c>
      <c r="G116" s="221" t="s">
        <v>696</v>
      </c>
      <c r="H116" s="221" t="s">
        <v>691</v>
      </c>
      <c r="I116" s="221" t="s">
        <v>703</v>
      </c>
      <c r="J116" s="221" t="s">
        <v>280</v>
      </c>
      <c r="K116" s="221" t="s">
        <v>750</v>
      </c>
      <c r="L116" s="221" t="s">
        <v>296</v>
      </c>
      <c r="M116" s="221" t="s">
        <v>302</v>
      </c>
      <c r="N116" s="221" t="s">
        <v>529</v>
      </c>
      <c r="O116" s="222">
        <f>ROUND((((IF(K116=[1]Datos!$B$109,4,IF(K116=[1]Datos!$B$110,3,IF(K116=[1]Datos!$B$111,2,IF(K116=[1]Datos!$B$112,1,0)))))+(IF(L116=[1]Datos!$B$115,4,IF(L116=[1]Datos!$B$116,3,IF(L116=[1]Datos!$B$117,2,IF(L116=[1]Datos!$B$118,1,0)))))+(IF(M116=[1]Datos!$B$121,4,IF(M116=[1]Datos!$B$122,3,IF(M116=[1]Datos!$B$123,2,IF(M116=[1]Datos!$B$124,1,0)))))+(IF(N116=[1]Datos!$B$127,4,IF(N116=[1]Datos!$B$128,3,IF(N116=[1]Datos!$B$129,2,IF(N116=[1]Datos!$B$130,1,0))))))/4),0)</f>
        <v>2</v>
      </c>
      <c r="P116" s="221" t="s">
        <v>749</v>
      </c>
      <c r="Q116" s="221" t="s">
        <v>296</v>
      </c>
      <c r="R116" s="221" t="s">
        <v>302</v>
      </c>
      <c r="S116" s="221" t="s">
        <v>536</v>
      </c>
      <c r="T116" s="222">
        <f>ROUND((((IF(P116=[1]Datos!$B$109,4,IF(P116=[1]Datos!$B$110,3,IF(P116=[1]Datos!$B$111,2,IF(P116=[1]Datos!$B$112,1,0)))))+(IF(Q116=[1]Datos!$B$115,4,IF(Q116=[1]Datos!$B$116,3,IF(Q116=[1]Datos!$B$117,2,IF(Q116=[1]Datos!$B$118,1,0)))))+(IF(R116=[1]Datos!$B$121,4,IF(R116=[1]Datos!$B$122,3,IF(R116=[1]Datos!$B$123,2,IF(R116=[1]Datos!$B$124,1,0)))))+(IF(S116=[1]Datos!$B$127,4,IF(S116=[1]Datos!$B$128,3,IF(S116=[1]Datos!$B$129,2,IF(S116=[1]Datos!$B$130,1,0))))))/4),0)</f>
        <v>1</v>
      </c>
      <c r="U116" s="221" t="s">
        <v>532</v>
      </c>
      <c r="V116" s="221" t="s">
        <v>296</v>
      </c>
      <c r="W116" s="221" t="s">
        <v>302</v>
      </c>
      <c r="X116" s="221" t="s">
        <v>540</v>
      </c>
      <c r="Y116" s="222">
        <f>ROUND((((IF(U116=[1]Datos!$B$109,4,IF(U116=[1]Datos!$B$110,3,IF(U116=[1]Datos!$B$111,2,IF(U116=[1]Datos!$B$112,1,0)))))+(IF(V116=[1]Datos!$B$115,4,IF(V116=[1]Datos!$B$116,3,IF(V116=[1]Datos!$B$117,2,IF(V116=[1]Datos!$B$118,1,0)))))+(IF(W116=[1]Datos!$B$121,4,IF(W116=[1]Datos!$B$122,3,IF(W116=[1]Datos!$B$123,2,IF(W116=[1]Datos!$B$124,1,0)))))+(IF(X116=[1]Datos!$B$127,4,IF(X116=[1]Datos!$B$128,3,IF(X116=[1]Datos!$B$129,2,IF(X116=[1]Datos!$B$130,1,0))))))/4),0)</f>
        <v>2</v>
      </c>
      <c r="Z116" s="222">
        <f>IF(J116=[1]Datos!$B$102,5*(O116+T116+Y116),IF(J116=[1]Datos!$B$103,4*(O116+T116+Y116),IF(J116=[1]Datos!$B$104,3*(O116+T116+Y116),IF(J116=[1]Datos!$B$105,2*(O116+T116+Y116),IF(J116=[1]Datos!$B$106,1*(O116+T116+Y116),0)))))</f>
        <v>15</v>
      </c>
      <c r="AA116" s="223" t="str">
        <f t="shared" si="9"/>
        <v>RIESGO LEVE</v>
      </c>
      <c r="AB116" s="224" t="s">
        <v>742</v>
      </c>
      <c r="AC116" s="222"/>
      <c r="AD116" s="222"/>
      <c r="AE116" s="222"/>
      <c r="AF116" s="225"/>
    </row>
    <row r="117" spans="1:32" s="45" customFormat="1" ht="97.5" customHeight="1" thickBot="1">
      <c r="A117" s="209"/>
      <c r="B117" s="209"/>
      <c r="C117" s="357" t="s">
        <v>582</v>
      </c>
      <c r="D117" s="358"/>
      <c r="E117" s="221" t="s">
        <v>306</v>
      </c>
      <c r="F117" s="221" t="s">
        <v>676</v>
      </c>
      <c r="G117" s="221" t="s">
        <v>696</v>
      </c>
      <c r="H117" s="221" t="s">
        <v>284</v>
      </c>
      <c r="I117" s="221" t="s">
        <v>705</v>
      </c>
      <c r="J117" s="221" t="s">
        <v>282</v>
      </c>
      <c r="K117" s="221" t="s">
        <v>750</v>
      </c>
      <c r="L117" s="221" t="s">
        <v>296</v>
      </c>
      <c r="M117" s="221" t="s">
        <v>302</v>
      </c>
      <c r="N117" s="221" t="s">
        <v>529</v>
      </c>
      <c r="O117" s="222">
        <f>ROUND((((IF(K117=[1]Datos!$B$109,4,IF(K117=[1]Datos!$B$110,3,IF(K117=[1]Datos!$B$111,2,IF(K117=[1]Datos!$B$112,1,0)))))+(IF(L117=[1]Datos!$B$115,4,IF(L117=[1]Datos!$B$116,3,IF(L117=[1]Datos!$B$117,2,IF(L117=[1]Datos!$B$118,1,0)))))+(IF(M117=[1]Datos!$B$121,4,IF(M117=[1]Datos!$B$122,3,IF(M117=[1]Datos!$B$123,2,IF(M117=[1]Datos!$B$124,1,0)))))+(IF(N117=[1]Datos!$B$127,4,IF(N117=[1]Datos!$B$128,3,IF(N117=[1]Datos!$B$129,2,IF(N117=[1]Datos!$B$130,1,0))))))/4),0)</f>
        <v>2</v>
      </c>
      <c r="P117" s="221" t="s">
        <v>749</v>
      </c>
      <c r="Q117" s="221" t="s">
        <v>296</v>
      </c>
      <c r="R117" s="221" t="s">
        <v>302</v>
      </c>
      <c r="S117" s="221" t="s">
        <v>536</v>
      </c>
      <c r="T117" s="222">
        <f>ROUND((((IF(P117=[1]Datos!$B$109,4,IF(P117=[1]Datos!$B$110,3,IF(P117=[1]Datos!$B$111,2,IF(P117=[1]Datos!$B$112,1,0)))))+(IF(Q117=[1]Datos!$B$115,4,IF(Q117=[1]Datos!$B$116,3,IF(Q117=[1]Datos!$B$117,2,IF(Q117=[1]Datos!$B$118,1,0)))))+(IF(R117=[1]Datos!$B$121,4,IF(R117=[1]Datos!$B$122,3,IF(R117=[1]Datos!$B$123,2,IF(R117=[1]Datos!$B$124,1,0)))))+(IF(S117=[1]Datos!$B$127,4,IF(S117=[1]Datos!$B$128,3,IF(S117=[1]Datos!$B$129,2,IF(S117=[1]Datos!$B$130,1,0))))))/4),0)</f>
        <v>1</v>
      </c>
      <c r="U117" s="221" t="s">
        <v>532</v>
      </c>
      <c r="V117" s="221" t="s">
        <v>296</v>
      </c>
      <c r="W117" s="221" t="s">
        <v>302</v>
      </c>
      <c r="X117" s="221" t="s">
        <v>540</v>
      </c>
      <c r="Y117" s="222">
        <f>ROUND((((IF(U117=[1]Datos!$B$109,4,IF(U117=[1]Datos!$B$110,3,IF(U117=[1]Datos!$B$111,2,IF(U117=[1]Datos!$B$112,1,0)))))+(IF(V117=[1]Datos!$B$115,4,IF(V117=[1]Datos!$B$116,3,IF(V117=[1]Datos!$B$117,2,IF(V117=[1]Datos!$B$118,1,0)))))+(IF(W117=[1]Datos!$B$121,4,IF(W117=[1]Datos!$B$122,3,IF(W117=[1]Datos!$B$123,2,IF(W117=[1]Datos!$B$124,1,0)))))+(IF(X117=[1]Datos!$B$127,4,IF(X117=[1]Datos!$B$128,3,IF(X117=[1]Datos!$B$129,2,IF(X117=[1]Datos!$B$130,1,0))))))/4),0)</f>
        <v>2</v>
      </c>
      <c r="Z117" s="222">
        <f>IF(J117=[1]Datos!$B$102,5*(O117+T117+Y117),IF(J117=[1]Datos!$B$103,4*(O117+T117+Y117),IF(J117=[1]Datos!$B$104,3*(O117+T117+Y117),IF(J117=[1]Datos!$B$105,2*(O117+T117+Y117),IF(J117=[1]Datos!$B$106,1*(O117+T117+Y117),0)))))</f>
        <v>5</v>
      </c>
      <c r="AA117" s="223" t="str">
        <f t="shared" si="9"/>
        <v>RIESGO LEVE</v>
      </c>
      <c r="AB117" s="224" t="s">
        <v>742</v>
      </c>
      <c r="AC117" s="222"/>
      <c r="AD117" s="222"/>
      <c r="AE117" s="222"/>
      <c r="AF117" s="225"/>
    </row>
    <row r="118" spans="1:32" s="45" customFormat="1" ht="97.5" customHeight="1" thickBot="1">
      <c r="A118" s="209"/>
      <c r="B118" s="209"/>
      <c r="C118" s="357" t="s">
        <v>582</v>
      </c>
      <c r="D118" s="358"/>
      <c r="E118" s="221" t="s">
        <v>306</v>
      </c>
      <c r="F118" s="221" t="s">
        <v>676</v>
      </c>
      <c r="G118" s="221" t="s">
        <v>696</v>
      </c>
      <c r="H118" s="221" t="s">
        <v>688</v>
      </c>
      <c r="I118" s="221" t="s">
        <v>705</v>
      </c>
      <c r="J118" s="221" t="s">
        <v>282</v>
      </c>
      <c r="K118" s="221" t="s">
        <v>750</v>
      </c>
      <c r="L118" s="221" t="s">
        <v>296</v>
      </c>
      <c r="M118" s="221" t="s">
        <v>302</v>
      </c>
      <c r="N118" s="221" t="s">
        <v>530</v>
      </c>
      <c r="O118" s="222">
        <f>ROUND((((IF(K118=[1]Datos!$B$109,4,IF(K118=[1]Datos!$B$110,3,IF(K118=[1]Datos!$B$111,2,IF(K118=[1]Datos!$B$112,1,0)))))+(IF(L118=[1]Datos!$B$115,4,IF(L118=[1]Datos!$B$116,3,IF(L118=[1]Datos!$B$117,2,IF(L118=[1]Datos!$B$118,1,0)))))+(IF(M118=[1]Datos!$B$121,4,IF(M118=[1]Datos!$B$122,3,IF(M118=[1]Datos!$B$123,2,IF(M118=[1]Datos!$B$124,1,0)))))+(IF(N118=[1]Datos!$B$127,4,IF(N118=[1]Datos!$B$128,3,IF(N118=[1]Datos!$B$129,2,IF(N118=[1]Datos!$B$130,1,0))))))/4),0)</f>
        <v>2</v>
      </c>
      <c r="P118" s="221" t="s">
        <v>749</v>
      </c>
      <c r="Q118" s="221" t="s">
        <v>296</v>
      </c>
      <c r="R118" s="221" t="s">
        <v>302</v>
      </c>
      <c r="S118" s="221" t="s">
        <v>536</v>
      </c>
      <c r="T118" s="222">
        <f>ROUND((((IF(P118=[1]Datos!$B$109,4,IF(P118=[1]Datos!$B$110,3,IF(P118=[1]Datos!$B$111,2,IF(P118=[1]Datos!$B$112,1,0)))))+(IF(Q118=[1]Datos!$B$115,4,IF(Q118=[1]Datos!$B$116,3,IF(Q118=[1]Datos!$B$117,2,IF(Q118=[1]Datos!$B$118,1,0)))))+(IF(R118=[1]Datos!$B$121,4,IF(R118=[1]Datos!$B$122,3,IF(R118=[1]Datos!$B$123,2,IF(R118=[1]Datos!$B$124,1,0)))))+(IF(S118=[1]Datos!$B$127,4,IF(S118=[1]Datos!$B$128,3,IF(S118=[1]Datos!$B$129,2,IF(S118=[1]Datos!$B$130,1,0))))))/4),0)</f>
        <v>1</v>
      </c>
      <c r="U118" s="221" t="s">
        <v>532</v>
      </c>
      <c r="V118" s="221" t="s">
        <v>296</v>
      </c>
      <c r="W118" s="221" t="s">
        <v>300</v>
      </c>
      <c r="X118" s="221" t="s">
        <v>540</v>
      </c>
      <c r="Y118" s="222">
        <f>ROUND((((IF(U118=[1]Datos!$B$109,4,IF(U118=[1]Datos!$B$110,3,IF(U118=[1]Datos!$B$111,2,IF(U118=[1]Datos!$B$112,1,0)))))+(IF(V118=[1]Datos!$B$115,4,IF(V118=[1]Datos!$B$116,3,IF(V118=[1]Datos!$B$117,2,IF(V118=[1]Datos!$B$118,1,0)))))+(IF(W118=[1]Datos!$B$121,4,IF(W118=[1]Datos!$B$122,3,IF(W118=[1]Datos!$B$123,2,IF(W118=[1]Datos!$B$124,1,0)))))+(IF(X118=[1]Datos!$B$127,4,IF(X118=[1]Datos!$B$128,3,IF(X118=[1]Datos!$B$129,2,IF(X118=[1]Datos!$B$130,1,0))))))/4),0)</f>
        <v>2</v>
      </c>
      <c r="Z118" s="222">
        <f>IF(J118=[1]Datos!$B$102,5*(O118+T118+Y118),IF(J118=[1]Datos!$B$103,4*(O118+T118+Y118),IF(J118=[1]Datos!$B$104,3*(O118+T118+Y118),IF(J118=[1]Datos!$B$105,2*(O118+T118+Y118),IF(J118=[1]Datos!$B$106,1*(O118+T118+Y118),0)))))</f>
        <v>5</v>
      </c>
      <c r="AA118" s="223" t="str">
        <f t="shared" si="9"/>
        <v>RIESGO LEVE</v>
      </c>
      <c r="AB118" s="224" t="s">
        <v>742</v>
      </c>
      <c r="AC118" s="222"/>
      <c r="AD118" s="222"/>
      <c r="AE118" s="222"/>
      <c r="AF118" s="225"/>
    </row>
    <row r="119" spans="1:32" s="45" customFormat="1" ht="97.5" customHeight="1" thickBot="1">
      <c r="A119" s="209"/>
      <c r="B119" s="209"/>
      <c r="C119" s="357" t="s">
        <v>582</v>
      </c>
      <c r="D119" s="358"/>
      <c r="E119" s="221" t="s">
        <v>306</v>
      </c>
      <c r="F119" s="221" t="s">
        <v>676</v>
      </c>
      <c r="G119" s="221" t="s">
        <v>696</v>
      </c>
      <c r="H119" s="221" t="s">
        <v>691</v>
      </c>
      <c r="I119" s="221" t="s">
        <v>705</v>
      </c>
      <c r="J119" s="221" t="s">
        <v>282</v>
      </c>
      <c r="K119" s="221" t="s">
        <v>750</v>
      </c>
      <c r="L119" s="221" t="s">
        <v>296</v>
      </c>
      <c r="M119" s="221" t="s">
        <v>302</v>
      </c>
      <c r="N119" s="221" t="s">
        <v>530</v>
      </c>
      <c r="O119" s="222">
        <f>ROUND((((IF(K119=[1]Datos!$B$109,4,IF(K119=[1]Datos!$B$110,3,IF(K119=[1]Datos!$B$111,2,IF(K119=[1]Datos!$B$112,1,0)))))+(IF(L119=[1]Datos!$B$115,4,IF(L119=[1]Datos!$B$116,3,IF(L119=[1]Datos!$B$117,2,IF(L119=[1]Datos!$B$118,1,0)))))+(IF(M119=[1]Datos!$B$121,4,IF(M119=[1]Datos!$B$122,3,IF(M119=[1]Datos!$B$123,2,IF(M119=[1]Datos!$B$124,1,0)))))+(IF(N119=[1]Datos!$B$127,4,IF(N119=[1]Datos!$B$128,3,IF(N119=[1]Datos!$B$129,2,IF(N119=[1]Datos!$B$130,1,0))))))/4),0)</f>
        <v>2</v>
      </c>
      <c r="P119" s="221" t="s">
        <v>749</v>
      </c>
      <c r="Q119" s="221" t="s">
        <v>296</v>
      </c>
      <c r="R119" s="221" t="s">
        <v>302</v>
      </c>
      <c r="S119" s="221" t="s">
        <v>536</v>
      </c>
      <c r="T119" s="222">
        <f>ROUND((((IF(P119=[1]Datos!$B$109,4,IF(P119=[1]Datos!$B$110,3,IF(P119=[1]Datos!$B$111,2,IF(P119=[1]Datos!$B$112,1,0)))))+(IF(Q119=[1]Datos!$B$115,4,IF(Q119=[1]Datos!$B$116,3,IF(Q119=[1]Datos!$B$117,2,IF(Q119=[1]Datos!$B$118,1,0)))))+(IF(R119=[1]Datos!$B$121,4,IF(R119=[1]Datos!$B$122,3,IF(R119=[1]Datos!$B$123,2,IF(R119=[1]Datos!$B$124,1,0)))))+(IF(S119=[1]Datos!$B$127,4,IF(S119=[1]Datos!$B$128,3,IF(S119=[1]Datos!$B$129,2,IF(S119=[1]Datos!$B$130,1,0))))))/4),0)</f>
        <v>1</v>
      </c>
      <c r="U119" s="221" t="s">
        <v>532</v>
      </c>
      <c r="V119" s="221" t="s">
        <v>299</v>
      </c>
      <c r="W119" s="221" t="s">
        <v>300</v>
      </c>
      <c r="X119" s="221" t="s">
        <v>529</v>
      </c>
      <c r="Y119" s="222">
        <f>ROUND((((IF(U119=[1]Datos!$B$109,4,IF(U119=[1]Datos!$B$110,3,IF(U119=[1]Datos!$B$111,2,IF(U119=[1]Datos!$B$112,1,0)))))+(IF(V119=[1]Datos!$B$115,4,IF(V119=[1]Datos!$B$116,3,IF(V119=[1]Datos!$B$117,2,IF(V119=[1]Datos!$B$118,1,0)))))+(IF(W119=[1]Datos!$B$121,4,IF(W119=[1]Datos!$B$122,3,IF(W119=[1]Datos!$B$123,2,IF(W119=[1]Datos!$B$124,1,0)))))+(IF(X119=[1]Datos!$B$127,4,IF(X119=[1]Datos!$B$128,3,IF(X119=[1]Datos!$B$129,2,IF(X119=[1]Datos!$B$130,1,0))))))/4),0)</f>
        <v>2</v>
      </c>
      <c r="Z119" s="222">
        <f>IF(J119=[1]Datos!$B$102,5*(O119+T119+Y119),IF(J119=[1]Datos!$B$103,4*(O119+T119+Y119),IF(J119=[1]Datos!$B$104,3*(O119+T119+Y119),IF(J119=[1]Datos!$B$105,2*(O119+T119+Y119),IF(J119=[1]Datos!$B$106,1*(O119+T119+Y119),0)))))</f>
        <v>5</v>
      </c>
      <c r="AA119" s="223" t="str">
        <f t="shared" si="9"/>
        <v>RIESGO LEVE</v>
      </c>
      <c r="AB119" s="224" t="s">
        <v>742</v>
      </c>
      <c r="AC119" s="222"/>
      <c r="AD119" s="222"/>
      <c r="AE119" s="222"/>
      <c r="AF119" s="225"/>
    </row>
    <row r="120" spans="1:32" s="45" customFormat="1" ht="97.5" customHeight="1" thickBot="1">
      <c r="A120" s="209"/>
      <c r="B120" s="209"/>
      <c r="C120" s="357" t="s">
        <v>582</v>
      </c>
      <c r="D120" s="358"/>
      <c r="E120" s="221" t="s">
        <v>306</v>
      </c>
      <c r="F120" s="221" t="s">
        <v>676</v>
      </c>
      <c r="G120" s="221" t="s">
        <v>696</v>
      </c>
      <c r="H120" s="221" t="s">
        <v>284</v>
      </c>
      <c r="I120" s="221" t="s">
        <v>707</v>
      </c>
      <c r="J120" s="221" t="s">
        <v>282</v>
      </c>
      <c r="K120" s="221" t="s">
        <v>749</v>
      </c>
      <c r="L120" s="221" t="s">
        <v>292</v>
      </c>
      <c r="M120" s="221" t="s">
        <v>300</v>
      </c>
      <c r="N120" s="221" t="s">
        <v>529</v>
      </c>
      <c r="O120" s="222">
        <f>ROUND((((IF(K120=Datos!$B$109,4,IF(K120=Datos!$B$110,3,IF(K120=Datos!$B$111,2,IF(K120=Datos!$B$112,1,0)))))+(IF(L120=Datos!$B$115,4,IF(L120=Datos!$B$116,3,IF(L120=Datos!$B$117,2,IF(L120=Datos!$B$118,1,0)))))+(IF(M120=Datos!$B$121,4,IF(M120=Datos!$B$122,3,IF(M120=Datos!$B$123,2,IF(M120=Datos!$B$124,1,0)))))+(IF(N120=Datos!$B$127,4,IF(N120=Datos!$B$128,3,IF(N120=Datos!$B$129,2,IF(N120=Datos!$B$130,1,0))))))/4),0)</f>
        <v>2</v>
      </c>
      <c r="P120" s="221" t="s">
        <v>749</v>
      </c>
      <c r="Q120" s="221" t="s">
        <v>292</v>
      </c>
      <c r="R120" s="221" t="s">
        <v>300</v>
      </c>
      <c r="S120" s="221" t="s">
        <v>535</v>
      </c>
      <c r="T120" s="222">
        <f>ROUND((((IF(P120=Datos!$B$109,4,IF(P120=Datos!$B$110,3,IF(P120=Datos!$B$111,2,IF(P120=Datos!$B$112,1,0)))))+(IF(Q120=Datos!$B$115,4,IF(Q120=Datos!$B$116,3,IF(Q120=Datos!$B$117,2,IF(Q120=Datos!$B$118,1,0)))))+(IF(R120=Datos!$B$121,4,IF(R120=Datos!$B$122,3,IF(R120=Datos!$B$123,2,IF(R120=Datos!$B$124,1,0)))))+(IF(S120=Datos!$B$127,4,IF(S120=Datos!$B$128,3,IF(S120=Datos!$B$129,2,IF(S120=Datos!$B$130,1,0))))))/4),0)</f>
        <v>2</v>
      </c>
      <c r="U120" s="221" t="s">
        <v>749</v>
      </c>
      <c r="V120" s="221" t="s">
        <v>292</v>
      </c>
      <c r="W120" s="221" t="s">
        <v>300</v>
      </c>
      <c r="X120" s="221" t="s">
        <v>529</v>
      </c>
      <c r="Y120" s="222">
        <f>ROUND((((IF(U120=Datos!$B$109,4,IF(U120=Datos!$B$110,3,IF(U120=Datos!$B$111,2,IF(U120=Datos!$B$112,1,0)))))+(IF(V120=Datos!$B$115,4,IF(V120=Datos!$B$116,3,IF(V120=Datos!$B$117,2,IF(V120=Datos!$B$118,1,0)))))+(IF(W120=Datos!$B$121,4,IF(W120=Datos!$B$122,3,IF(W120=Datos!$B$123,2,IF(W120=Datos!$B$124,1,0)))))+(IF(X120=Datos!$B$127,4,IF(X120=Datos!$B$128,3,IF(X120=Datos!$B$129,2,IF(X120=Datos!$B$130,1,0))))))/4),0)</f>
        <v>2</v>
      </c>
      <c r="Z120" s="222">
        <f>IF(J120=Datos!$B$102,5*(O120+T120+Y120),IF(J120=Datos!$B$103,4*(O120+T120+Y120),IF(J120=Datos!$B$104,3*(O120+T120+Y120),IF(J120=Datos!$B$105,2*(O120+T120+Y120),IF(J120=Datos!$B$106,1*(O120+T120+Y120),0)))))</f>
        <v>6</v>
      </c>
      <c r="AA120" s="223" t="str">
        <f t="shared" ref="AA120:AA167" si="10">IF(Z120=0,"-",IF(Z120&gt;40,"RIESGO SIGNIFICATIVO",IF(Z120&lt;21,"RIESGO LEVE","RIESGO MODERADO")))</f>
        <v>RIESGO LEVE</v>
      </c>
      <c r="AB120" s="224" t="s">
        <v>742</v>
      </c>
      <c r="AC120" s="222"/>
      <c r="AD120" s="222"/>
      <c r="AE120" s="222"/>
      <c r="AF120" s="225"/>
    </row>
    <row r="121" spans="1:32" s="45" customFormat="1" ht="97.5" customHeight="1" thickBot="1">
      <c r="A121" s="209"/>
      <c r="B121" s="209"/>
      <c r="C121" s="357" t="s">
        <v>582</v>
      </c>
      <c r="D121" s="358"/>
      <c r="E121" s="221" t="s">
        <v>306</v>
      </c>
      <c r="F121" s="221" t="s">
        <v>676</v>
      </c>
      <c r="G121" s="221" t="s">
        <v>696</v>
      </c>
      <c r="H121" s="221" t="s">
        <v>688</v>
      </c>
      <c r="I121" s="221" t="s">
        <v>707</v>
      </c>
      <c r="J121" s="221" t="s">
        <v>282</v>
      </c>
      <c r="K121" s="221" t="s">
        <v>749</v>
      </c>
      <c r="L121" s="221" t="s">
        <v>292</v>
      </c>
      <c r="M121" s="221" t="s">
        <v>300</v>
      </c>
      <c r="N121" s="221" t="s">
        <v>529</v>
      </c>
      <c r="O121" s="222">
        <f>ROUND((((IF(K121=Datos!$B$109,4,IF(K121=Datos!$B$110,3,IF(K121=Datos!$B$111,2,IF(K121=Datos!$B$112,1,0)))))+(IF(L121=Datos!$B$115,4,IF(L121=Datos!$B$116,3,IF(L121=Datos!$B$117,2,IF(L121=Datos!$B$118,1,0)))))+(IF(M121=Datos!$B$121,4,IF(M121=Datos!$B$122,3,IF(M121=Datos!$B$123,2,IF(M121=Datos!$B$124,1,0)))))+(IF(N121=Datos!$B$127,4,IF(N121=Datos!$B$128,3,IF(N121=Datos!$B$129,2,IF(N121=Datos!$B$130,1,0))))))/4),0)</f>
        <v>2</v>
      </c>
      <c r="P121" s="221" t="s">
        <v>749</v>
      </c>
      <c r="Q121" s="221" t="s">
        <v>292</v>
      </c>
      <c r="R121" s="221" t="s">
        <v>300</v>
      </c>
      <c r="S121" s="221" t="s">
        <v>535</v>
      </c>
      <c r="T121" s="222">
        <f>ROUND((((IF(P121=Datos!$B$109,4,IF(P121=Datos!$B$110,3,IF(P121=Datos!$B$111,2,IF(P121=Datos!$B$112,1,0)))))+(IF(Q121=Datos!$B$115,4,IF(Q121=Datos!$B$116,3,IF(Q121=Datos!$B$117,2,IF(Q121=Datos!$B$118,1,0)))))+(IF(R121=Datos!$B$121,4,IF(R121=Datos!$B$122,3,IF(R121=Datos!$B$123,2,IF(R121=Datos!$B$124,1,0)))))+(IF(S121=Datos!$B$127,4,IF(S121=Datos!$B$128,3,IF(S121=Datos!$B$129,2,IF(S121=Datos!$B$130,1,0))))))/4),0)</f>
        <v>2</v>
      </c>
      <c r="U121" s="221" t="s">
        <v>749</v>
      </c>
      <c r="V121" s="221" t="s">
        <v>292</v>
      </c>
      <c r="W121" s="221" t="s">
        <v>300</v>
      </c>
      <c r="X121" s="221" t="s">
        <v>529</v>
      </c>
      <c r="Y121" s="222">
        <f>ROUND((((IF(U121=Datos!$B$109,4,IF(U121=Datos!$B$110,3,IF(U121=Datos!$B$111,2,IF(U121=Datos!$B$112,1,0)))))+(IF(V121=Datos!$B$115,4,IF(V121=Datos!$B$116,3,IF(V121=Datos!$B$117,2,IF(V121=Datos!$B$118,1,0)))))+(IF(W121=Datos!$B$121,4,IF(W121=Datos!$B$122,3,IF(W121=Datos!$B$123,2,IF(W121=Datos!$B$124,1,0)))))+(IF(X121=Datos!$B$127,4,IF(X121=Datos!$B$128,3,IF(X121=Datos!$B$129,2,IF(X121=Datos!$B$130,1,0))))))/4),0)</f>
        <v>2</v>
      </c>
      <c r="Z121" s="222">
        <f>IF(J121=Datos!$B$102,5*(O121+T121+Y121),IF(J121=Datos!$B$103,4*(O121+T121+Y121),IF(J121=Datos!$B$104,3*(O121+T121+Y121),IF(J121=Datos!$B$105,2*(O121+T121+Y121),IF(J121=Datos!$B$106,1*(O121+T121+Y121),0)))))</f>
        <v>6</v>
      </c>
      <c r="AA121" s="223" t="str">
        <f t="shared" si="10"/>
        <v>RIESGO LEVE</v>
      </c>
      <c r="AB121" s="224" t="s">
        <v>742</v>
      </c>
      <c r="AC121" s="222"/>
      <c r="AD121" s="222"/>
      <c r="AE121" s="222"/>
      <c r="AF121" s="225"/>
    </row>
    <row r="122" spans="1:32" s="45" customFormat="1" ht="97.5" customHeight="1" thickBot="1">
      <c r="A122" s="209"/>
      <c r="B122" s="209"/>
      <c r="C122" s="357" t="s">
        <v>582</v>
      </c>
      <c r="D122" s="358"/>
      <c r="E122" s="221" t="s">
        <v>306</v>
      </c>
      <c r="F122" s="221" t="s">
        <v>676</v>
      </c>
      <c r="G122" s="221" t="s">
        <v>696</v>
      </c>
      <c r="H122" s="221" t="s">
        <v>689</v>
      </c>
      <c r="I122" s="221" t="s">
        <v>707</v>
      </c>
      <c r="J122" s="221" t="s">
        <v>282</v>
      </c>
      <c r="K122" s="221" t="s">
        <v>749</v>
      </c>
      <c r="L122" s="221" t="s">
        <v>299</v>
      </c>
      <c r="M122" s="221" t="s">
        <v>302</v>
      </c>
      <c r="N122" s="221" t="s">
        <v>530</v>
      </c>
      <c r="O122" s="222">
        <f>ROUND((((IF(K122=Datos!$B$109,4,IF(K122=Datos!$B$110,3,IF(K122=Datos!$B$111,2,IF(K122=Datos!$B$112,1,0)))))+(IF(L122=Datos!$B$115,4,IF(L122=Datos!$B$116,3,IF(L122=Datos!$B$117,2,IF(L122=Datos!$B$118,1,0)))))+(IF(M122=Datos!$B$121,4,IF(M122=Datos!$B$122,3,IF(M122=Datos!$B$123,2,IF(M122=Datos!$B$124,1,0)))))+(IF(N122=Datos!$B$127,4,IF(N122=Datos!$B$128,3,IF(N122=Datos!$B$129,2,IF(N122=Datos!$B$130,1,0))))))/4),0)</f>
        <v>1</v>
      </c>
      <c r="P122" s="221" t="s">
        <v>749</v>
      </c>
      <c r="Q122" s="221" t="s">
        <v>299</v>
      </c>
      <c r="R122" s="221" t="s">
        <v>302</v>
      </c>
      <c r="S122" s="221" t="s">
        <v>535</v>
      </c>
      <c r="T122" s="222">
        <f>ROUND((((IF(P122=Datos!$B$109,4,IF(P122=Datos!$B$110,3,IF(P122=Datos!$B$111,2,IF(P122=Datos!$B$112,1,0)))))+(IF(Q122=Datos!$B$115,4,IF(Q122=Datos!$B$116,3,IF(Q122=Datos!$B$117,2,IF(Q122=Datos!$B$118,1,0)))))+(IF(R122=Datos!$B$121,4,IF(R122=Datos!$B$122,3,IF(R122=Datos!$B$123,2,IF(R122=Datos!$B$124,1,0)))))+(IF(S122=Datos!$B$127,4,IF(S122=Datos!$B$128,3,IF(S122=Datos!$B$129,2,IF(S122=Datos!$B$130,1,0))))))/4),0)</f>
        <v>1</v>
      </c>
      <c r="U122" s="221" t="s">
        <v>749</v>
      </c>
      <c r="V122" s="221" t="s">
        <v>299</v>
      </c>
      <c r="W122" s="221" t="s">
        <v>302</v>
      </c>
      <c r="X122" s="221" t="s">
        <v>540</v>
      </c>
      <c r="Y122" s="222">
        <f>ROUND((((IF(U122=Datos!$B$109,4,IF(U122=Datos!$B$110,3,IF(U122=Datos!$B$111,2,IF(U122=Datos!$B$112,1,0)))))+(IF(V122=Datos!$B$115,4,IF(V122=Datos!$B$116,3,IF(V122=Datos!$B$117,2,IF(V122=Datos!$B$118,1,0)))))+(IF(W122=Datos!$B$121,4,IF(W122=Datos!$B$122,3,IF(W122=Datos!$B$123,2,IF(W122=Datos!$B$124,1,0)))))+(IF(X122=Datos!$B$127,4,IF(X122=Datos!$B$128,3,IF(X122=Datos!$B$129,2,IF(X122=Datos!$B$130,1,0))))))/4),0)</f>
        <v>1</v>
      </c>
      <c r="Z122" s="222">
        <f>IF(J122=Datos!$B$102,5*(O122+T122+Y122),IF(J122=Datos!$B$103,4*(O122+T122+Y122),IF(J122=Datos!$B$104,3*(O122+T122+Y122),IF(J122=Datos!$B$105,2*(O122+T122+Y122),IF(J122=Datos!$B$106,1*(O122+T122+Y122),0)))))</f>
        <v>3</v>
      </c>
      <c r="AA122" s="223" t="str">
        <f t="shared" si="10"/>
        <v>RIESGO LEVE</v>
      </c>
      <c r="AB122" s="224" t="s">
        <v>742</v>
      </c>
      <c r="AC122" s="222"/>
      <c r="AD122" s="222"/>
      <c r="AE122" s="222"/>
      <c r="AF122" s="225"/>
    </row>
    <row r="123" spans="1:32" s="45" customFormat="1" ht="97.5" customHeight="1" thickBot="1">
      <c r="A123" s="209"/>
      <c r="B123" s="209"/>
      <c r="C123" s="357" t="s">
        <v>582</v>
      </c>
      <c r="D123" s="358"/>
      <c r="E123" s="221" t="s">
        <v>306</v>
      </c>
      <c r="F123" s="221" t="s">
        <v>676</v>
      </c>
      <c r="G123" s="221" t="s">
        <v>696</v>
      </c>
      <c r="H123" s="221" t="s">
        <v>284</v>
      </c>
      <c r="I123" s="221" t="s">
        <v>708</v>
      </c>
      <c r="J123" s="221" t="s">
        <v>282</v>
      </c>
      <c r="K123" s="221" t="s">
        <v>749</v>
      </c>
      <c r="L123" s="221" t="s">
        <v>292</v>
      </c>
      <c r="M123" s="221" t="s">
        <v>300</v>
      </c>
      <c r="N123" s="221" t="s">
        <v>529</v>
      </c>
      <c r="O123" s="222">
        <f>ROUND((((IF(K123=Datos!$B$109,4,IF(K123=Datos!$B$110,3,IF(K123=Datos!$B$111,2,IF(K123=Datos!$B$112,1,0)))))+(IF(L123=Datos!$B$115,4,IF(L123=Datos!$B$116,3,IF(L123=Datos!$B$117,2,IF(L123=Datos!$B$118,1,0)))))+(IF(M123=Datos!$B$121,4,IF(M123=Datos!$B$122,3,IF(M123=Datos!$B$123,2,IF(M123=Datos!$B$124,1,0)))))+(IF(N123=Datos!$B$127,4,IF(N123=Datos!$B$128,3,IF(N123=Datos!$B$129,2,IF(N123=Datos!$B$130,1,0))))))/4),0)</f>
        <v>2</v>
      </c>
      <c r="P123" s="221" t="s">
        <v>749</v>
      </c>
      <c r="Q123" s="221" t="s">
        <v>292</v>
      </c>
      <c r="R123" s="221" t="s">
        <v>300</v>
      </c>
      <c r="S123" s="221" t="s">
        <v>535</v>
      </c>
      <c r="T123" s="222">
        <f>ROUND((((IF(P123=Datos!$B$109,4,IF(P123=Datos!$B$110,3,IF(P123=Datos!$B$111,2,IF(P123=Datos!$B$112,1,0)))))+(IF(Q123=Datos!$B$115,4,IF(Q123=Datos!$B$116,3,IF(Q123=Datos!$B$117,2,IF(Q123=Datos!$B$118,1,0)))))+(IF(R123=Datos!$B$121,4,IF(R123=Datos!$B$122,3,IF(R123=Datos!$B$123,2,IF(R123=Datos!$B$124,1,0)))))+(IF(S123=Datos!$B$127,4,IF(S123=Datos!$B$128,3,IF(S123=Datos!$B$129,2,IF(S123=Datos!$B$130,1,0))))))/4),0)</f>
        <v>2</v>
      </c>
      <c r="U123" s="221" t="s">
        <v>749</v>
      </c>
      <c r="V123" s="221" t="s">
        <v>292</v>
      </c>
      <c r="W123" s="221" t="s">
        <v>300</v>
      </c>
      <c r="X123" s="221" t="s">
        <v>529</v>
      </c>
      <c r="Y123" s="222">
        <f>ROUND((((IF(U123=Datos!$B$109,4,IF(U123=Datos!$B$110,3,IF(U123=Datos!$B$111,2,IF(U123=Datos!$B$112,1,0)))))+(IF(V123=Datos!$B$115,4,IF(V123=Datos!$B$116,3,IF(V123=Datos!$B$117,2,IF(V123=Datos!$B$118,1,0)))))+(IF(W123=Datos!$B$121,4,IF(W123=Datos!$B$122,3,IF(W123=Datos!$B$123,2,IF(W123=Datos!$B$124,1,0)))))+(IF(X123=Datos!$B$127,4,IF(X123=Datos!$B$128,3,IF(X123=Datos!$B$129,2,IF(X123=Datos!$B$130,1,0))))))/4),0)</f>
        <v>2</v>
      </c>
      <c r="Z123" s="222">
        <f>IF(J123=Datos!$B$102,5*(O123+T123+Y123),IF(J123=Datos!$B$103,4*(O123+T123+Y123),IF(J123=Datos!$B$104,3*(O123+T123+Y123),IF(J123=Datos!$B$105,2*(O123+T123+Y123),IF(J123=Datos!$B$106,1*(O123+T123+Y123),0)))))</f>
        <v>6</v>
      </c>
      <c r="AA123" s="223" t="str">
        <f t="shared" ref="AA123:AA125" si="11">IF(Z123=0,"-",IF(Z123&gt;40,"RIESGO SIGNIFICATIVO",IF(Z123&lt;21,"RIESGO LEVE","RIESGO MODERADO")))</f>
        <v>RIESGO LEVE</v>
      </c>
      <c r="AB123" s="224" t="s">
        <v>742</v>
      </c>
      <c r="AC123" s="222"/>
      <c r="AD123" s="222"/>
      <c r="AE123" s="222"/>
      <c r="AF123" s="225"/>
    </row>
    <row r="124" spans="1:32" s="45" customFormat="1" ht="97.5" customHeight="1" thickBot="1">
      <c r="A124" s="209"/>
      <c r="B124" s="209"/>
      <c r="C124" s="357" t="s">
        <v>582</v>
      </c>
      <c r="D124" s="358"/>
      <c r="E124" s="221" t="s">
        <v>306</v>
      </c>
      <c r="F124" s="221" t="s">
        <v>676</v>
      </c>
      <c r="G124" s="221" t="s">
        <v>696</v>
      </c>
      <c r="H124" s="221" t="s">
        <v>688</v>
      </c>
      <c r="I124" s="221" t="s">
        <v>708</v>
      </c>
      <c r="J124" s="221" t="s">
        <v>282</v>
      </c>
      <c r="K124" s="221" t="s">
        <v>749</v>
      </c>
      <c r="L124" s="221" t="s">
        <v>292</v>
      </c>
      <c r="M124" s="221" t="s">
        <v>300</v>
      </c>
      <c r="N124" s="221" t="s">
        <v>529</v>
      </c>
      <c r="O124" s="222">
        <f>ROUND((((IF(K124=Datos!$B$109,4,IF(K124=Datos!$B$110,3,IF(K124=Datos!$B$111,2,IF(K124=Datos!$B$112,1,0)))))+(IF(L124=Datos!$B$115,4,IF(L124=Datos!$B$116,3,IF(L124=Datos!$B$117,2,IF(L124=Datos!$B$118,1,0)))))+(IF(M124=Datos!$B$121,4,IF(M124=Datos!$B$122,3,IF(M124=Datos!$B$123,2,IF(M124=Datos!$B$124,1,0)))))+(IF(N124=Datos!$B$127,4,IF(N124=Datos!$B$128,3,IF(N124=Datos!$B$129,2,IF(N124=Datos!$B$130,1,0))))))/4),0)</f>
        <v>2</v>
      </c>
      <c r="P124" s="221" t="s">
        <v>749</v>
      </c>
      <c r="Q124" s="221" t="s">
        <v>292</v>
      </c>
      <c r="R124" s="221" t="s">
        <v>300</v>
      </c>
      <c r="S124" s="221" t="s">
        <v>535</v>
      </c>
      <c r="T124" s="222">
        <f>ROUND((((IF(P124=Datos!$B$109,4,IF(P124=Datos!$B$110,3,IF(P124=Datos!$B$111,2,IF(P124=Datos!$B$112,1,0)))))+(IF(Q124=Datos!$B$115,4,IF(Q124=Datos!$B$116,3,IF(Q124=Datos!$B$117,2,IF(Q124=Datos!$B$118,1,0)))))+(IF(R124=Datos!$B$121,4,IF(R124=Datos!$B$122,3,IF(R124=Datos!$B$123,2,IF(R124=Datos!$B$124,1,0)))))+(IF(S124=Datos!$B$127,4,IF(S124=Datos!$B$128,3,IF(S124=Datos!$B$129,2,IF(S124=Datos!$B$130,1,0))))))/4),0)</f>
        <v>2</v>
      </c>
      <c r="U124" s="221" t="s">
        <v>749</v>
      </c>
      <c r="V124" s="221" t="s">
        <v>292</v>
      </c>
      <c r="W124" s="221" t="s">
        <v>300</v>
      </c>
      <c r="X124" s="221" t="s">
        <v>529</v>
      </c>
      <c r="Y124" s="222">
        <f>ROUND((((IF(U124=Datos!$B$109,4,IF(U124=Datos!$B$110,3,IF(U124=Datos!$B$111,2,IF(U124=Datos!$B$112,1,0)))))+(IF(V124=Datos!$B$115,4,IF(V124=Datos!$B$116,3,IF(V124=Datos!$B$117,2,IF(V124=Datos!$B$118,1,0)))))+(IF(W124=Datos!$B$121,4,IF(W124=Datos!$B$122,3,IF(W124=Datos!$B$123,2,IF(W124=Datos!$B$124,1,0)))))+(IF(X124=Datos!$B$127,4,IF(X124=Datos!$B$128,3,IF(X124=Datos!$B$129,2,IF(X124=Datos!$B$130,1,0))))))/4),0)</f>
        <v>2</v>
      </c>
      <c r="Z124" s="222">
        <f>IF(J124=Datos!$B$102,5*(O124+T124+Y124),IF(J124=Datos!$B$103,4*(O124+T124+Y124),IF(J124=Datos!$B$104,3*(O124+T124+Y124),IF(J124=Datos!$B$105,2*(O124+T124+Y124),IF(J124=Datos!$B$106,1*(O124+T124+Y124),0)))))</f>
        <v>6</v>
      </c>
      <c r="AA124" s="223" t="str">
        <f t="shared" si="11"/>
        <v>RIESGO LEVE</v>
      </c>
      <c r="AB124" s="224" t="s">
        <v>742</v>
      </c>
      <c r="AC124" s="222"/>
      <c r="AD124" s="222"/>
      <c r="AE124" s="222"/>
      <c r="AF124" s="225"/>
    </row>
    <row r="125" spans="1:32" s="45" customFormat="1" ht="97.5" customHeight="1" thickBot="1">
      <c r="A125" s="209"/>
      <c r="B125" s="209"/>
      <c r="C125" s="357" t="s">
        <v>582</v>
      </c>
      <c r="D125" s="358"/>
      <c r="E125" s="221" t="s">
        <v>306</v>
      </c>
      <c r="F125" s="221" t="s">
        <v>676</v>
      </c>
      <c r="G125" s="221" t="s">
        <v>696</v>
      </c>
      <c r="H125" s="221" t="s">
        <v>691</v>
      </c>
      <c r="I125" s="221" t="s">
        <v>708</v>
      </c>
      <c r="J125" s="221" t="s">
        <v>282</v>
      </c>
      <c r="K125" s="221" t="s">
        <v>749</v>
      </c>
      <c r="L125" s="221" t="s">
        <v>299</v>
      </c>
      <c r="M125" s="221" t="s">
        <v>302</v>
      </c>
      <c r="N125" s="221" t="s">
        <v>530</v>
      </c>
      <c r="O125" s="222">
        <f>ROUND((((IF(K125=Datos!$B$109,4,IF(K125=Datos!$B$110,3,IF(K125=Datos!$B$111,2,IF(K125=Datos!$B$112,1,0)))))+(IF(L125=Datos!$B$115,4,IF(L125=Datos!$B$116,3,IF(L125=Datos!$B$117,2,IF(L125=Datos!$B$118,1,0)))))+(IF(M125=Datos!$B$121,4,IF(M125=Datos!$B$122,3,IF(M125=Datos!$B$123,2,IF(M125=Datos!$B$124,1,0)))))+(IF(N125=Datos!$B$127,4,IF(N125=Datos!$B$128,3,IF(N125=Datos!$B$129,2,IF(N125=Datos!$B$130,1,0))))))/4),0)</f>
        <v>1</v>
      </c>
      <c r="P125" s="221" t="s">
        <v>749</v>
      </c>
      <c r="Q125" s="221" t="s">
        <v>299</v>
      </c>
      <c r="R125" s="221" t="s">
        <v>302</v>
      </c>
      <c r="S125" s="221" t="s">
        <v>535</v>
      </c>
      <c r="T125" s="222">
        <f>ROUND((((IF(P125=Datos!$B$109,4,IF(P125=Datos!$B$110,3,IF(P125=Datos!$B$111,2,IF(P125=Datos!$B$112,1,0)))))+(IF(Q125=Datos!$B$115,4,IF(Q125=Datos!$B$116,3,IF(Q125=Datos!$B$117,2,IF(Q125=Datos!$B$118,1,0)))))+(IF(R125=Datos!$B$121,4,IF(R125=Datos!$B$122,3,IF(R125=Datos!$B$123,2,IF(R125=Datos!$B$124,1,0)))))+(IF(S125=Datos!$B$127,4,IF(S125=Datos!$B$128,3,IF(S125=Datos!$B$129,2,IF(S125=Datos!$B$130,1,0))))))/4),0)</f>
        <v>1</v>
      </c>
      <c r="U125" s="221" t="s">
        <v>749</v>
      </c>
      <c r="V125" s="221" t="s">
        <v>299</v>
      </c>
      <c r="W125" s="221" t="s">
        <v>302</v>
      </c>
      <c r="X125" s="221" t="s">
        <v>540</v>
      </c>
      <c r="Y125" s="222">
        <f>ROUND((((IF(U125=Datos!$B$109,4,IF(U125=Datos!$B$110,3,IF(U125=Datos!$B$111,2,IF(U125=Datos!$B$112,1,0)))))+(IF(V125=Datos!$B$115,4,IF(V125=Datos!$B$116,3,IF(V125=Datos!$B$117,2,IF(V125=Datos!$B$118,1,0)))))+(IF(W125=Datos!$B$121,4,IF(W125=Datos!$B$122,3,IF(W125=Datos!$B$123,2,IF(W125=Datos!$B$124,1,0)))))+(IF(X125=Datos!$B$127,4,IF(X125=Datos!$B$128,3,IF(X125=Datos!$B$129,2,IF(X125=Datos!$B$130,1,0))))))/4),0)</f>
        <v>1</v>
      </c>
      <c r="Z125" s="222">
        <f>IF(J125=Datos!$B$102,5*(O125+T125+Y125),IF(J125=Datos!$B$103,4*(O125+T125+Y125),IF(J125=Datos!$B$104,3*(O125+T125+Y125),IF(J125=Datos!$B$105,2*(O125+T125+Y125),IF(J125=Datos!$B$106,1*(O125+T125+Y125),0)))))</f>
        <v>3</v>
      </c>
      <c r="AA125" s="223" t="str">
        <f t="shared" si="11"/>
        <v>RIESGO LEVE</v>
      </c>
      <c r="AB125" s="224" t="s">
        <v>742</v>
      </c>
      <c r="AC125" s="222"/>
      <c r="AD125" s="222"/>
      <c r="AE125" s="222"/>
      <c r="AF125" s="225"/>
    </row>
    <row r="126" spans="1:32" s="45" customFormat="1" ht="97.5" customHeight="1" thickBot="1">
      <c r="A126" s="209"/>
      <c r="B126" s="209"/>
      <c r="C126" s="357" t="s">
        <v>582</v>
      </c>
      <c r="D126" s="358"/>
      <c r="E126" s="221" t="s">
        <v>306</v>
      </c>
      <c r="F126" s="221" t="s">
        <v>676</v>
      </c>
      <c r="G126" s="221" t="s">
        <v>696</v>
      </c>
      <c r="H126" s="221" t="s">
        <v>691</v>
      </c>
      <c r="I126" s="221" t="s">
        <v>710</v>
      </c>
      <c r="J126" s="221" t="s">
        <v>280</v>
      </c>
      <c r="K126" s="221" t="s">
        <v>532</v>
      </c>
      <c r="L126" s="221" t="s">
        <v>301</v>
      </c>
      <c r="M126" s="221" t="s">
        <v>302</v>
      </c>
      <c r="N126" s="221" t="s">
        <v>530</v>
      </c>
      <c r="O126" s="222">
        <f>ROUND((((IF(K126=[1]Datos!$B$109,4,IF(K126=[1]Datos!$B$110,3,IF(K126=[1]Datos!$B$111,2,IF(K126=[1]Datos!$B$112,1,0)))))+(IF(L126=[1]Datos!$B$115,4,IF(L126=[1]Datos!$B$116,3,IF(L126=[1]Datos!$B$117,2,IF(L126=[1]Datos!$B$118,1,0)))))+(IF(M126=[1]Datos!$B$121,4,IF(M126=[1]Datos!$B$122,3,IF(M126=[1]Datos!$B$123,2,IF(M126=[1]Datos!$B$124,1,0)))))+(IF(N126=[1]Datos!$B$127,4,IF(N126=[1]Datos!$B$128,3,IF(N126=[1]Datos!$B$129,2,IF(N126=[1]Datos!$B$130,1,0))))))/4),0)</f>
        <v>1</v>
      </c>
      <c r="P126" s="221" t="s">
        <v>749</v>
      </c>
      <c r="Q126" s="221" t="s">
        <v>301</v>
      </c>
      <c r="R126" s="221" t="s">
        <v>302</v>
      </c>
      <c r="S126" s="221" t="s">
        <v>537</v>
      </c>
      <c r="T126" s="222">
        <f>ROUND((((IF(P126=[1]Datos!$B$109,4,IF(P126=[1]Datos!$B$110,3,IF(P126=[1]Datos!$B$111,2,IF(P126=[1]Datos!$B$112,1,0)))))+(IF(Q126=[1]Datos!$B$115,4,IF(Q126=[1]Datos!$B$116,3,IF(Q126=[1]Datos!$B$117,2,IF(Q126=[1]Datos!$B$118,1,0)))))+(IF(R126=[1]Datos!$B$121,4,IF(R126=[1]Datos!$B$122,3,IF(R126=[1]Datos!$B$123,2,IF(R126=[1]Datos!$B$124,1,0)))))+(IF(S126=[1]Datos!$B$127,4,IF(S126=[1]Datos!$B$128,3,IF(S126=[1]Datos!$B$129,2,IF(S126=[1]Datos!$B$130,1,0))))))/4),0)</f>
        <v>1</v>
      </c>
      <c r="U126" s="221" t="s">
        <v>750</v>
      </c>
      <c r="V126" s="221" t="s">
        <v>301</v>
      </c>
      <c r="W126" s="221" t="s">
        <v>302</v>
      </c>
      <c r="X126" s="221" t="s">
        <v>540</v>
      </c>
      <c r="Y126" s="222">
        <f>ROUND((((IF(U126=[1]Datos!$B$109,4,IF(U126=[1]Datos!$B$110,3,IF(U126=[1]Datos!$B$111,2,IF(U126=[1]Datos!$B$112,1,0)))))+(IF(V126=[1]Datos!$B$115,4,IF(V126=[1]Datos!$B$116,3,IF(V126=[1]Datos!$B$117,2,IF(V126=[1]Datos!$B$118,1,0)))))+(IF(W126=[1]Datos!$B$121,4,IF(W126=[1]Datos!$B$122,3,IF(W126=[1]Datos!$B$123,2,IF(W126=[1]Datos!$B$124,1,0)))))+(IF(X126=[1]Datos!$B$127,4,IF(X126=[1]Datos!$B$128,3,IF(X126=[1]Datos!$B$129,2,IF(X126=[1]Datos!$B$130,1,0))))))/4),0)</f>
        <v>1</v>
      </c>
      <c r="Z126" s="222">
        <f>IF(J126=[1]Datos!$B$102,5*(O126+T126+Y126),IF(J126=[1]Datos!$B$103,4*(O126+T126+Y126),IF(J126=[1]Datos!$B$104,3*(O126+T126+Y126),IF(J126=[1]Datos!$B$105,2*(O126+T126+Y126),IF(J126=[1]Datos!$B$106,1*(O126+T126+Y126),0)))))</f>
        <v>9</v>
      </c>
      <c r="AA126" s="223" t="str">
        <f t="shared" ref="AA126" si="12">IF(Z126=0,"-",IF(Z126&gt;40,"RIESGO SIGNIFICATIVO",IF(Z126&lt;21,"RIESGO LEVE","RIESGO MODERADO")))</f>
        <v>RIESGO LEVE</v>
      </c>
      <c r="AB126" s="224" t="s">
        <v>742</v>
      </c>
      <c r="AC126" s="222"/>
      <c r="AD126" s="222"/>
      <c r="AE126" s="222"/>
      <c r="AF126" s="225"/>
    </row>
    <row r="127" spans="1:32" s="45" customFormat="1" ht="97.5" customHeight="1" thickBot="1">
      <c r="A127" s="209"/>
      <c r="B127" s="209"/>
      <c r="C127" s="357" t="s">
        <v>582</v>
      </c>
      <c r="D127" s="358"/>
      <c r="E127" s="221" t="s">
        <v>306</v>
      </c>
      <c r="F127" s="221" t="s">
        <v>676</v>
      </c>
      <c r="G127" s="221" t="s">
        <v>696</v>
      </c>
      <c r="H127" s="221" t="s">
        <v>691</v>
      </c>
      <c r="I127" s="221" t="s">
        <v>713</v>
      </c>
      <c r="J127" s="221" t="s">
        <v>279</v>
      </c>
      <c r="K127" s="221" t="s">
        <v>749</v>
      </c>
      <c r="L127" s="221" t="s">
        <v>301</v>
      </c>
      <c r="M127" s="221" t="s">
        <v>302</v>
      </c>
      <c r="N127" s="221" t="s">
        <v>530</v>
      </c>
      <c r="O127" s="222">
        <f>ROUND((((IF(K127=Datos!$B$109,4,IF(K127=Datos!$B$110,3,IF(K127=Datos!$B$111,2,IF(K127=Datos!$B$112,1,0)))))+(IF(L127=Datos!$B$115,4,IF(L127=Datos!$B$116,3,IF(L127=Datos!$B$117,2,IF(L127=Datos!$B$118,1,0)))))+(IF(M127=Datos!$B$121,4,IF(M127=Datos!$B$122,3,IF(M127=Datos!$B$123,2,IF(M127=Datos!$B$124,1,0)))))+(IF(N127=Datos!$B$127,4,IF(N127=Datos!$B$128,3,IF(N127=Datos!$B$129,2,IF(N127=Datos!$B$130,1,0))))))/4),0)</f>
        <v>1</v>
      </c>
      <c r="P127" s="221" t="s">
        <v>749</v>
      </c>
      <c r="Q127" s="221" t="s">
        <v>301</v>
      </c>
      <c r="R127" s="221" t="s">
        <v>302</v>
      </c>
      <c r="S127" s="221" t="s">
        <v>536</v>
      </c>
      <c r="T127" s="222">
        <f>ROUND((((IF(P127=Datos!$B$109,4,IF(P127=Datos!$B$110,3,IF(P127=Datos!$B$111,2,IF(P127=Datos!$B$112,1,0)))))+(IF(Q127=Datos!$B$115,4,IF(Q127=Datos!$B$116,3,IF(Q127=Datos!$B$117,2,IF(Q127=Datos!$B$118,1,0)))))+(IF(R127=Datos!$B$121,4,IF(R127=Datos!$B$122,3,IF(R127=Datos!$B$123,2,IF(R127=Datos!$B$124,1,0)))))+(IF(S127=Datos!$B$127,4,IF(S127=Datos!$B$128,3,IF(S127=Datos!$B$129,2,IF(S127=Datos!$B$130,1,0))))))/4),0)</f>
        <v>1</v>
      </c>
      <c r="U127" s="221" t="s">
        <v>749</v>
      </c>
      <c r="V127" s="221" t="s">
        <v>301</v>
      </c>
      <c r="W127" s="221" t="s">
        <v>302</v>
      </c>
      <c r="X127" s="221" t="s">
        <v>540</v>
      </c>
      <c r="Y127" s="222">
        <f>ROUND((((IF(U127=Datos!$B$109,4,IF(U127=Datos!$B$110,3,IF(U127=Datos!$B$111,2,IF(U127=Datos!$B$112,1,0)))))+(IF(V127=Datos!$B$115,4,IF(V127=Datos!$B$116,3,IF(V127=Datos!$B$117,2,IF(V127=Datos!$B$118,1,0)))))+(IF(W127=Datos!$B$121,4,IF(W127=Datos!$B$122,3,IF(W127=Datos!$B$123,2,IF(W127=Datos!$B$124,1,0)))))+(IF(X127=Datos!$B$127,4,IF(X127=Datos!$B$128,3,IF(X127=Datos!$B$129,2,IF(X127=Datos!$B$130,1,0))))))/4),0)</f>
        <v>1</v>
      </c>
      <c r="Z127" s="222">
        <f>IF(J127=Datos!$B$102,5*(O127+T127+Y127),IF(J127=Datos!$B$103,4*(O127+T127+Y127),IF(J127=Datos!$B$104,3*(O127+T127+Y127),IF(J127=Datos!$B$105,2*(O127+T127+Y127),IF(J127=Datos!$B$106,1*(O127+T127+Y127),0)))))</f>
        <v>12</v>
      </c>
      <c r="AA127" s="223" t="str">
        <f t="shared" si="10"/>
        <v>RIESGO LEVE</v>
      </c>
      <c r="AB127" s="224" t="s">
        <v>742</v>
      </c>
      <c r="AC127" s="222"/>
      <c r="AD127" s="222"/>
      <c r="AE127" s="222"/>
      <c r="AF127" s="225"/>
    </row>
    <row r="128" spans="1:32" s="45" customFormat="1" ht="97.5" customHeight="1" thickBot="1">
      <c r="A128" s="209"/>
      <c r="B128" s="209"/>
      <c r="C128" s="357" t="s">
        <v>582</v>
      </c>
      <c r="D128" s="358"/>
      <c r="E128" s="221" t="s">
        <v>306</v>
      </c>
      <c r="F128" s="221" t="s">
        <v>676</v>
      </c>
      <c r="G128" s="221" t="s">
        <v>696</v>
      </c>
      <c r="H128" s="221" t="s">
        <v>284</v>
      </c>
      <c r="I128" s="221" t="s">
        <v>714</v>
      </c>
      <c r="J128" s="221" t="s">
        <v>282</v>
      </c>
      <c r="K128" s="221" t="s">
        <v>749</v>
      </c>
      <c r="L128" s="221" t="s">
        <v>292</v>
      </c>
      <c r="M128" s="221" t="s">
        <v>300</v>
      </c>
      <c r="N128" s="221" t="s">
        <v>529</v>
      </c>
      <c r="O128" s="222">
        <f>ROUND((((IF(K128=Datos!$B$109,4,IF(K128=Datos!$B$110,3,IF(K128=Datos!$B$111,2,IF(K128=Datos!$B$112,1,0)))))+(IF(L128=Datos!$B$115,4,IF(L128=Datos!$B$116,3,IF(L128=Datos!$B$117,2,IF(L128=Datos!$B$118,1,0)))))+(IF(M128=Datos!$B$121,4,IF(M128=Datos!$B$122,3,IF(M128=Datos!$B$123,2,IF(M128=Datos!$B$124,1,0)))))+(IF(N128=Datos!$B$127,4,IF(N128=Datos!$B$128,3,IF(N128=Datos!$B$129,2,IF(N128=Datos!$B$130,1,0))))))/4),0)</f>
        <v>2</v>
      </c>
      <c r="P128" s="221" t="s">
        <v>749</v>
      </c>
      <c r="Q128" s="221" t="s">
        <v>292</v>
      </c>
      <c r="R128" s="221" t="s">
        <v>300</v>
      </c>
      <c r="S128" s="221" t="s">
        <v>535</v>
      </c>
      <c r="T128" s="222">
        <f>ROUND((((IF(P128=Datos!$B$109,4,IF(P128=Datos!$B$110,3,IF(P128=Datos!$B$111,2,IF(P128=Datos!$B$112,1,0)))))+(IF(Q128=Datos!$B$115,4,IF(Q128=Datos!$B$116,3,IF(Q128=Datos!$B$117,2,IF(Q128=Datos!$B$118,1,0)))))+(IF(R128=Datos!$B$121,4,IF(R128=Datos!$B$122,3,IF(R128=Datos!$B$123,2,IF(R128=Datos!$B$124,1,0)))))+(IF(S128=Datos!$B$127,4,IF(S128=Datos!$B$128,3,IF(S128=Datos!$B$129,2,IF(S128=Datos!$B$130,1,0))))))/4),0)</f>
        <v>2</v>
      </c>
      <c r="U128" s="221" t="s">
        <v>749</v>
      </c>
      <c r="V128" s="221" t="s">
        <v>292</v>
      </c>
      <c r="W128" s="221" t="s">
        <v>300</v>
      </c>
      <c r="X128" s="221" t="s">
        <v>529</v>
      </c>
      <c r="Y128" s="222">
        <f>ROUND((((IF(U128=Datos!$B$109,4,IF(U128=Datos!$B$110,3,IF(U128=Datos!$B$111,2,IF(U128=Datos!$B$112,1,0)))))+(IF(V128=Datos!$B$115,4,IF(V128=Datos!$B$116,3,IF(V128=Datos!$B$117,2,IF(V128=Datos!$B$118,1,0)))))+(IF(W128=Datos!$B$121,4,IF(W128=Datos!$B$122,3,IF(W128=Datos!$B$123,2,IF(W128=Datos!$B$124,1,0)))))+(IF(X128=Datos!$B$127,4,IF(X128=Datos!$B$128,3,IF(X128=Datos!$B$129,2,IF(X128=Datos!$B$130,1,0))))))/4),0)</f>
        <v>2</v>
      </c>
      <c r="Z128" s="222">
        <f>IF(J128=Datos!$B$102,5*(O128+T128+Y128),IF(J128=Datos!$B$103,4*(O128+T128+Y128),IF(J128=Datos!$B$104,3*(O128+T128+Y128),IF(J128=Datos!$B$105,2*(O128+T128+Y128),IF(J128=Datos!$B$106,1*(O128+T128+Y128),0)))))</f>
        <v>6</v>
      </c>
      <c r="AA128" s="223" t="str">
        <f t="shared" si="10"/>
        <v>RIESGO LEVE</v>
      </c>
      <c r="AB128" s="224" t="s">
        <v>742</v>
      </c>
      <c r="AC128" s="222"/>
      <c r="AD128" s="222"/>
      <c r="AE128" s="222"/>
      <c r="AF128" s="225"/>
    </row>
    <row r="129" spans="1:32" s="45" customFormat="1" ht="97.5" customHeight="1" thickBot="1">
      <c r="A129" s="209"/>
      <c r="B129" s="209"/>
      <c r="C129" s="357" t="s">
        <v>582</v>
      </c>
      <c r="D129" s="358"/>
      <c r="E129" s="221" t="s">
        <v>306</v>
      </c>
      <c r="F129" s="221" t="s">
        <v>676</v>
      </c>
      <c r="G129" s="221" t="s">
        <v>696</v>
      </c>
      <c r="H129" s="221" t="s">
        <v>688</v>
      </c>
      <c r="I129" s="221" t="s">
        <v>714</v>
      </c>
      <c r="J129" s="221" t="s">
        <v>282</v>
      </c>
      <c r="K129" s="221" t="s">
        <v>749</v>
      </c>
      <c r="L129" s="221" t="s">
        <v>292</v>
      </c>
      <c r="M129" s="221" t="s">
        <v>300</v>
      </c>
      <c r="N129" s="221" t="s">
        <v>529</v>
      </c>
      <c r="O129" s="222">
        <f>ROUND((((IF(K129=Datos!$B$109,4,IF(K129=Datos!$B$110,3,IF(K129=Datos!$B$111,2,IF(K129=Datos!$B$112,1,0)))))+(IF(L129=Datos!$B$115,4,IF(L129=Datos!$B$116,3,IF(L129=Datos!$B$117,2,IF(L129=Datos!$B$118,1,0)))))+(IF(M129=Datos!$B$121,4,IF(M129=Datos!$B$122,3,IF(M129=Datos!$B$123,2,IF(M129=Datos!$B$124,1,0)))))+(IF(N129=Datos!$B$127,4,IF(N129=Datos!$B$128,3,IF(N129=Datos!$B$129,2,IF(N129=Datos!$B$130,1,0))))))/4),0)</f>
        <v>2</v>
      </c>
      <c r="P129" s="221" t="s">
        <v>749</v>
      </c>
      <c r="Q129" s="221" t="s">
        <v>292</v>
      </c>
      <c r="R129" s="221" t="s">
        <v>300</v>
      </c>
      <c r="S129" s="221" t="s">
        <v>535</v>
      </c>
      <c r="T129" s="222">
        <f>ROUND((((IF(P129=Datos!$B$109,4,IF(P129=Datos!$B$110,3,IF(P129=Datos!$B$111,2,IF(P129=Datos!$B$112,1,0)))))+(IF(Q129=Datos!$B$115,4,IF(Q129=Datos!$B$116,3,IF(Q129=Datos!$B$117,2,IF(Q129=Datos!$B$118,1,0)))))+(IF(R129=Datos!$B$121,4,IF(R129=Datos!$B$122,3,IF(R129=Datos!$B$123,2,IF(R129=Datos!$B$124,1,0)))))+(IF(S129=Datos!$B$127,4,IF(S129=Datos!$B$128,3,IF(S129=Datos!$B$129,2,IF(S129=Datos!$B$130,1,0))))))/4),0)</f>
        <v>2</v>
      </c>
      <c r="U129" s="221" t="s">
        <v>749</v>
      </c>
      <c r="V129" s="221" t="s">
        <v>292</v>
      </c>
      <c r="W129" s="221" t="s">
        <v>300</v>
      </c>
      <c r="X129" s="221" t="s">
        <v>529</v>
      </c>
      <c r="Y129" s="222">
        <f>ROUND((((IF(U129=Datos!$B$109,4,IF(U129=Datos!$B$110,3,IF(U129=Datos!$B$111,2,IF(U129=Datos!$B$112,1,0)))))+(IF(V129=Datos!$B$115,4,IF(V129=Datos!$B$116,3,IF(V129=Datos!$B$117,2,IF(V129=Datos!$B$118,1,0)))))+(IF(W129=Datos!$B$121,4,IF(W129=Datos!$B$122,3,IF(W129=Datos!$B$123,2,IF(W129=Datos!$B$124,1,0)))))+(IF(X129=Datos!$B$127,4,IF(X129=Datos!$B$128,3,IF(X129=Datos!$B$129,2,IF(X129=Datos!$B$130,1,0))))))/4),0)</f>
        <v>2</v>
      </c>
      <c r="Z129" s="222">
        <f>IF(J129=Datos!$B$102,5*(O129+T129+Y129),IF(J129=Datos!$B$103,4*(O129+T129+Y129),IF(J129=Datos!$B$104,3*(O129+T129+Y129),IF(J129=Datos!$B$105,2*(O129+T129+Y129),IF(J129=Datos!$B$106,1*(O129+T129+Y129),0)))))</f>
        <v>6</v>
      </c>
      <c r="AA129" s="223" t="str">
        <f t="shared" si="10"/>
        <v>RIESGO LEVE</v>
      </c>
      <c r="AB129" s="224" t="s">
        <v>742</v>
      </c>
      <c r="AC129" s="222"/>
      <c r="AD129" s="222"/>
      <c r="AE129" s="222"/>
      <c r="AF129" s="225"/>
    </row>
    <row r="130" spans="1:32" s="45" customFormat="1" ht="97.5" customHeight="1" thickBot="1">
      <c r="A130" s="209"/>
      <c r="B130" s="209"/>
      <c r="C130" s="357" t="s">
        <v>582</v>
      </c>
      <c r="D130" s="358"/>
      <c r="E130" s="221" t="s">
        <v>306</v>
      </c>
      <c r="F130" s="221" t="s">
        <v>676</v>
      </c>
      <c r="G130" s="221" t="s">
        <v>696</v>
      </c>
      <c r="H130" s="221" t="s">
        <v>689</v>
      </c>
      <c r="I130" s="221" t="s">
        <v>714</v>
      </c>
      <c r="J130" s="221" t="s">
        <v>282</v>
      </c>
      <c r="K130" s="221" t="s">
        <v>749</v>
      </c>
      <c r="L130" s="221" t="s">
        <v>299</v>
      </c>
      <c r="M130" s="221" t="s">
        <v>302</v>
      </c>
      <c r="N130" s="221" t="s">
        <v>530</v>
      </c>
      <c r="O130" s="222">
        <f>ROUND((((IF(K130=Datos!$B$109,4,IF(K130=Datos!$B$110,3,IF(K130=Datos!$B$111,2,IF(K130=Datos!$B$112,1,0)))))+(IF(L130=Datos!$B$115,4,IF(L130=Datos!$B$116,3,IF(L130=Datos!$B$117,2,IF(L130=Datos!$B$118,1,0)))))+(IF(M130=Datos!$B$121,4,IF(M130=Datos!$B$122,3,IF(M130=Datos!$B$123,2,IF(M130=Datos!$B$124,1,0)))))+(IF(N130=Datos!$B$127,4,IF(N130=Datos!$B$128,3,IF(N130=Datos!$B$129,2,IF(N130=Datos!$B$130,1,0))))))/4),0)</f>
        <v>1</v>
      </c>
      <c r="P130" s="221" t="s">
        <v>749</v>
      </c>
      <c r="Q130" s="221" t="s">
        <v>299</v>
      </c>
      <c r="R130" s="221" t="s">
        <v>302</v>
      </c>
      <c r="S130" s="221" t="s">
        <v>535</v>
      </c>
      <c r="T130" s="222">
        <f>ROUND((((IF(P130=Datos!$B$109,4,IF(P130=Datos!$B$110,3,IF(P130=Datos!$B$111,2,IF(P130=Datos!$B$112,1,0)))))+(IF(Q130=Datos!$B$115,4,IF(Q130=Datos!$B$116,3,IF(Q130=Datos!$B$117,2,IF(Q130=Datos!$B$118,1,0)))))+(IF(R130=Datos!$B$121,4,IF(R130=Datos!$B$122,3,IF(R130=Datos!$B$123,2,IF(R130=Datos!$B$124,1,0)))))+(IF(S130=Datos!$B$127,4,IF(S130=Datos!$B$128,3,IF(S130=Datos!$B$129,2,IF(S130=Datos!$B$130,1,0))))))/4),0)</f>
        <v>1</v>
      </c>
      <c r="U130" s="221" t="s">
        <v>749</v>
      </c>
      <c r="V130" s="221" t="s">
        <v>299</v>
      </c>
      <c r="W130" s="221" t="s">
        <v>302</v>
      </c>
      <c r="X130" s="221" t="s">
        <v>529</v>
      </c>
      <c r="Y130" s="222">
        <f>ROUND((((IF(U130=Datos!$B$109,4,IF(U130=Datos!$B$110,3,IF(U130=Datos!$B$111,2,IF(U130=Datos!$B$112,1,0)))))+(IF(V130=Datos!$B$115,4,IF(V130=Datos!$B$116,3,IF(V130=Datos!$B$117,2,IF(V130=Datos!$B$118,1,0)))))+(IF(W130=Datos!$B$121,4,IF(W130=Datos!$B$122,3,IF(W130=Datos!$B$123,2,IF(W130=Datos!$B$124,1,0)))))+(IF(X130=Datos!$B$127,4,IF(X130=Datos!$B$128,3,IF(X130=Datos!$B$129,2,IF(X130=Datos!$B$130,1,0))))))/4),0)</f>
        <v>2</v>
      </c>
      <c r="Z130" s="222">
        <f>IF(J130=Datos!$B$102,5*(O130+T130+Y130),IF(J130=Datos!$B$103,4*(O130+T130+Y130),IF(J130=Datos!$B$104,3*(O130+T130+Y130),IF(J130=Datos!$B$105,2*(O130+T130+Y130),IF(J130=Datos!$B$106,1*(O130+T130+Y130),0)))))</f>
        <v>4</v>
      </c>
      <c r="AA130" s="223" t="str">
        <f t="shared" si="10"/>
        <v>RIESGO LEVE</v>
      </c>
      <c r="AB130" s="224" t="s">
        <v>742</v>
      </c>
      <c r="AC130" s="222"/>
      <c r="AD130" s="222"/>
      <c r="AE130" s="222"/>
      <c r="AF130" s="225"/>
    </row>
    <row r="131" spans="1:32" s="45" customFormat="1" ht="97.5" customHeight="1" thickBot="1">
      <c r="A131" s="209"/>
      <c r="B131" s="209"/>
      <c r="C131" s="357" t="s">
        <v>582</v>
      </c>
      <c r="D131" s="358"/>
      <c r="E131" s="221" t="s">
        <v>306</v>
      </c>
      <c r="F131" s="221" t="s">
        <v>676</v>
      </c>
      <c r="G131" s="221" t="s">
        <v>696</v>
      </c>
      <c r="H131" s="221" t="s">
        <v>284</v>
      </c>
      <c r="I131" s="221" t="s">
        <v>715</v>
      </c>
      <c r="J131" s="221" t="s">
        <v>282</v>
      </c>
      <c r="K131" s="221" t="s">
        <v>749</v>
      </c>
      <c r="L131" s="221" t="s">
        <v>292</v>
      </c>
      <c r="M131" s="221" t="s">
        <v>300</v>
      </c>
      <c r="N131" s="221" t="s">
        <v>529</v>
      </c>
      <c r="O131" s="222">
        <f>ROUND((((IF(K131=Datos!$B$109,4,IF(K131=Datos!$B$110,3,IF(K131=Datos!$B$111,2,IF(K131=Datos!$B$112,1,0)))))+(IF(L131=Datos!$B$115,4,IF(L131=Datos!$B$116,3,IF(L131=Datos!$B$117,2,IF(L131=Datos!$B$118,1,0)))))+(IF(M131=Datos!$B$121,4,IF(M131=Datos!$B$122,3,IF(M131=Datos!$B$123,2,IF(M131=Datos!$B$124,1,0)))))+(IF(N131=Datos!$B$127,4,IF(N131=Datos!$B$128,3,IF(N131=Datos!$B$129,2,IF(N131=Datos!$B$130,1,0))))))/4),0)</f>
        <v>2</v>
      </c>
      <c r="P131" s="221" t="s">
        <v>749</v>
      </c>
      <c r="Q131" s="221" t="s">
        <v>292</v>
      </c>
      <c r="R131" s="221" t="s">
        <v>300</v>
      </c>
      <c r="S131" s="221" t="s">
        <v>535</v>
      </c>
      <c r="T131" s="222">
        <f>ROUND((((IF(P131=Datos!$B$109,4,IF(P131=Datos!$B$110,3,IF(P131=Datos!$B$111,2,IF(P131=Datos!$B$112,1,0)))))+(IF(Q131=Datos!$B$115,4,IF(Q131=Datos!$B$116,3,IF(Q131=Datos!$B$117,2,IF(Q131=Datos!$B$118,1,0)))))+(IF(R131=Datos!$B$121,4,IF(R131=Datos!$B$122,3,IF(R131=Datos!$B$123,2,IF(R131=Datos!$B$124,1,0)))))+(IF(S131=Datos!$B$127,4,IF(S131=Datos!$B$128,3,IF(S131=Datos!$B$129,2,IF(S131=Datos!$B$130,1,0))))))/4),0)</f>
        <v>2</v>
      </c>
      <c r="U131" s="221" t="s">
        <v>749</v>
      </c>
      <c r="V131" s="221" t="s">
        <v>292</v>
      </c>
      <c r="W131" s="221" t="s">
        <v>300</v>
      </c>
      <c r="X131" s="221" t="s">
        <v>529</v>
      </c>
      <c r="Y131" s="222">
        <f>ROUND((((IF(U131=Datos!$B$109,4,IF(U131=Datos!$B$110,3,IF(U131=Datos!$B$111,2,IF(U131=Datos!$B$112,1,0)))))+(IF(V131=Datos!$B$115,4,IF(V131=Datos!$B$116,3,IF(V131=Datos!$B$117,2,IF(V131=Datos!$B$118,1,0)))))+(IF(W131=Datos!$B$121,4,IF(W131=Datos!$B$122,3,IF(W131=Datos!$B$123,2,IF(W131=Datos!$B$124,1,0)))))+(IF(X131=Datos!$B$127,4,IF(X131=Datos!$B$128,3,IF(X131=Datos!$B$129,2,IF(X131=Datos!$B$130,1,0))))))/4),0)</f>
        <v>2</v>
      </c>
      <c r="Z131" s="222">
        <f>IF(J131=Datos!$B$102,5*(O131+T131+Y131),IF(J131=Datos!$B$103,4*(O131+T131+Y131),IF(J131=Datos!$B$104,3*(O131+T131+Y131),IF(J131=Datos!$B$105,2*(O131+T131+Y131),IF(J131=Datos!$B$106,1*(O131+T131+Y131),0)))))</f>
        <v>6</v>
      </c>
      <c r="AA131" s="223" t="str">
        <f t="shared" si="10"/>
        <v>RIESGO LEVE</v>
      </c>
      <c r="AB131" s="224" t="s">
        <v>742</v>
      </c>
      <c r="AC131" s="222"/>
      <c r="AD131" s="222"/>
      <c r="AE131" s="222"/>
      <c r="AF131" s="225"/>
    </row>
    <row r="132" spans="1:32" s="45" customFormat="1" ht="97.5" customHeight="1" thickBot="1">
      <c r="A132" s="209"/>
      <c r="B132" s="209"/>
      <c r="C132" s="357" t="s">
        <v>582</v>
      </c>
      <c r="D132" s="358"/>
      <c r="E132" s="221" t="s">
        <v>306</v>
      </c>
      <c r="F132" s="221" t="s">
        <v>676</v>
      </c>
      <c r="G132" s="221" t="s">
        <v>696</v>
      </c>
      <c r="H132" s="221" t="s">
        <v>688</v>
      </c>
      <c r="I132" s="221" t="s">
        <v>715</v>
      </c>
      <c r="J132" s="221" t="s">
        <v>282</v>
      </c>
      <c r="K132" s="221" t="s">
        <v>749</v>
      </c>
      <c r="L132" s="221" t="s">
        <v>292</v>
      </c>
      <c r="M132" s="221" t="s">
        <v>300</v>
      </c>
      <c r="N132" s="221" t="s">
        <v>529</v>
      </c>
      <c r="O132" s="222">
        <f>ROUND((((IF(K132=Datos!$B$109,4,IF(K132=Datos!$B$110,3,IF(K132=Datos!$B$111,2,IF(K132=Datos!$B$112,1,0)))))+(IF(L132=Datos!$B$115,4,IF(L132=Datos!$B$116,3,IF(L132=Datos!$B$117,2,IF(L132=Datos!$B$118,1,0)))))+(IF(M132=Datos!$B$121,4,IF(M132=Datos!$B$122,3,IF(M132=Datos!$B$123,2,IF(M132=Datos!$B$124,1,0)))))+(IF(N132=Datos!$B$127,4,IF(N132=Datos!$B$128,3,IF(N132=Datos!$B$129,2,IF(N132=Datos!$B$130,1,0))))))/4),0)</f>
        <v>2</v>
      </c>
      <c r="P132" s="221" t="s">
        <v>749</v>
      </c>
      <c r="Q132" s="221" t="s">
        <v>292</v>
      </c>
      <c r="R132" s="221" t="s">
        <v>300</v>
      </c>
      <c r="S132" s="221" t="s">
        <v>535</v>
      </c>
      <c r="T132" s="222">
        <f>ROUND((((IF(P132=Datos!$B$109,4,IF(P132=Datos!$B$110,3,IF(P132=Datos!$B$111,2,IF(P132=Datos!$B$112,1,0)))))+(IF(Q132=Datos!$B$115,4,IF(Q132=Datos!$B$116,3,IF(Q132=Datos!$B$117,2,IF(Q132=Datos!$B$118,1,0)))))+(IF(R132=Datos!$B$121,4,IF(R132=Datos!$B$122,3,IF(R132=Datos!$B$123,2,IF(R132=Datos!$B$124,1,0)))))+(IF(S132=Datos!$B$127,4,IF(S132=Datos!$B$128,3,IF(S132=Datos!$B$129,2,IF(S132=Datos!$B$130,1,0))))))/4),0)</f>
        <v>2</v>
      </c>
      <c r="U132" s="221" t="s">
        <v>749</v>
      </c>
      <c r="V132" s="221" t="s">
        <v>292</v>
      </c>
      <c r="W132" s="221" t="s">
        <v>300</v>
      </c>
      <c r="X132" s="221" t="s">
        <v>529</v>
      </c>
      <c r="Y132" s="222">
        <f>ROUND((((IF(U132=Datos!$B$109,4,IF(U132=Datos!$B$110,3,IF(U132=Datos!$B$111,2,IF(U132=Datos!$B$112,1,0)))))+(IF(V132=Datos!$B$115,4,IF(V132=Datos!$B$116,3,IF(V132=Datos!$B$117,2,IF(V132=Datos!$B$118,1,0)))))+(IF(W132=Datos!$B$121,4,IF(W132=Datos!$B$122,3,IF(W132=Datos!$B$123,2,IF(W132=Datos!$B$124,1,0)))))+(IF(X132=Datos!$B$127,4,IF(X132=Datos!$B$128,3,IF(X132=Datos!$B$129,2,IF(X132=Datos!$B$130,1,0))))))/4),0)</f>
        <v>2</v>
      </c>
      <c r="Z132" s="222">
        <f>IF(J132=Datos!$B$102,5*(O132+T132+Y132),IF(J132=Datos!$B$103,4*(O132+T132+Y132),IF(J132=Datos!$B$104,3*(O132+T132+Y132),IF(J132=Datos!$B$105,2*(O132+T132+Y132),IF(J132=Datos!$B$106,1*(O132+T132+Y132),0)))))</f>
        <v>6</v>
      </c>
      <c r="AA132" s="223" t="str">
        <f t="shared" si="10"/>
        <v>RIESGO LEVE</v>
      </c>
      <c r="AB132" s="224" t="s">
        <v>742</v>
      </c>
      <c r="AC132" s="222"/>
      <c r="AD132" s="222"/>
      <c r="AE132" s="222"/>
      <c r="AF132" s="225"/>
    </row>
    <row r="133" spans="1:32" s="45" customFormat="1" ht="97.5" customHeight="1" thickBot="1">
      <c r="A133" s="209"/>
      <c r="B133" s="209"/>
      <c r="C133" s="357" t="s">
        <v>582</v>
      </c>
      <c r="D133" s="358"/>
      <c r="E133" s="221" t="s">
        <v>306</v>
      </c>
      <c r="F133" s="221" t="s">
        <v>676</v>
      </c>
      <c r="G133" s="221" t="s">
        <v>696</v>
      </c>
      <c r="H133" s="221" t="s">
        <v>691</v>
      </c>
      <c r="I133" s="221" t="s">
        <v>715</v>
      </c>
      <c r="J133" s="221" t="s">
        <v>282</v>
      </c>
      <c r="K133" s="221" t="s">
        <v>749</v>
      </c>
      <c r="L133" s="221" t="s">
        <v>299</v>
      </c>
      <c r="M133" s="221" t="s">
        <v>302</v>
      </c>
      <c r="N133" s="221" t="s">
        <v>530</v>
      </c>
      <c r="O133" s="222">
        <f>ROUND((((IF(K133=Datos!$B$109,4,IF(K133=Datos!$B$110,3,IF(K133=Datos!$B$111,2,IF(K133=Datos!$B$112,1,0)))))+(IF(L133=Datos!$B$115,4,IF(L133=Datos!$B$116,3,IF(L133=Datos!$B$117,2,IF(L133=Datos!$B$118,1,0)))))+(IF(M133=Datos!$B$121,4,IF(M133=Datos!$B$122,3,IF(M133=Datos!$B$123,2,IF(M133=Datos!$B$124,1,0)))))+(IF(N133=Datos!$B$127,4,IF(N133=Datos!$B$128,3,IF(N133=Datos!$B$129,2,IF(N133=Datos!$B$130,1,0))))))/4),0)</f>
        <v>1</v>
      </c>
      <c r="P133" s="221" t="s">
        <v>749</v>
      </c>
      <c r="Q133" s="221" t="s">
        <v>299</v>
      </c>
      <c r="R133" s="221" t="s">
        <v>302</v>
      </c>
      <c r="S133" s="221" t="s">
        <v>535</v>
      </c>
      <c r="T133" s="222">
        <f>ROUND((((IF(P133=Datos!$B$109,4,IF(P133=Datos!$B$110,3,IF(P133=Datos!$B$111,2,IF(P133=Datos!$B$112,1,0)))))+(IF(Q133=Datos!$B$115,4,IF(Q133=Datos!$B$116,3,IF(Q133=Datos!$B$117,2,IF(Q133=Datos!$B$118,1,0)))))+(IF(R133=Datos!$B$121,4,IF(R133=Datos!$B$122,3,IF(R133=Datos!$B$123,2,IF(R133=Datos!$B$124,1,0)))))+(IF(S133=Datos!$B$127,4,IF(S133=Datos!$B$128,3,IF(S133=Datos!$B$129,2,IF(S133=Datos!$B$130,1,0))))))/4),0)</f>
        <v>1</v>
      </c>
      <c r="U133" s="221" t="s">
        <v>749</v>
      </c>
      <c r="V133" s="221" t="s">
        <v>299</v>
      </c>
      <c r="W133" s="221" t="s">
        <v>302</v>
      </c>
      <c r="X133" s="221" t="s">
        <v>529</v>
      </c>
      <c r="Y133" s="222">
        <f>ROUND((((IF(U133=Datos!$B$109,4,IF(U133=Datos!$B$110,3,IF(U133=Datos!$B$111,2,IF(U133=Datos!$B$112,1,0)))))+(IF(V133=Datos!$B$115,4,IF(V133=Datos!$B$116,3,IF(V133=Datos!$B$117,2,IF(V133=Datos!$B$118,1,0)))))+(IF(W133=Datos!$B$121,4,IF(W133=Datos!$B$122,3,IF(W133=Datos!$B$123,2,IF(W133=Datos!$B$124,1,0)))))+(IF(X133=Datos!$B$127,4,IF(X133=Datos!$B$128,3,IF(X133=Datos!$B$129,2,IF(X133=Datos!$B$130,1,0))))))/4),0)</f>
        <v>2</v>
      </c>
      <c r="Z133" s="222">
        <f>IF(J133=Datos!$B$102,5*(O133+T133+Y133),IF(J133=Datos!$B$103,4*(O133+T133+Y133),IF(J133=Datos!$B$104,3*(O133+T133+Y133),IF(J133=Datos!$B$105,2*(O133+T133+Y133),IF(J133=Datos!$B$106,1*(O133+T133+Y133),0)))))</f>
        <v>4</v>
      </c>
      <c r="AA133" s="223" t="str">
        <f t="shared" si="10"/>
        <v>RIESGO LEVE</v>
      </c>
      <c r="AB133" s="224" t="s">
        <v>742</v>
      </c>
      <c r="AC133" s="222"/>
      <c r="AD133" s="222"/>
      <c r="AE133" s="222"/>
      <c r="AF133" s="225"/>
    </row>
    <row r="134" spans="1:32" s="45" customFormat="1" ht="97.5" customHeight="1" thickBot="1">
      <c r="A134" s="209"/>
      <c r="B134" s="209"/>
      <c r="C134" s="357" t="s">
        <v>582</v>
      </c>
      <c r="D134" s="358"/>
      <c r="E134" s="221" t="s">
        <v>306</v>
      </c>
      <c r="F134" s="221" t="s">
        <v>676</v>
      </c>
      <c r="G134" s="221" t="s">
        <v>696</v>
      </c>
      <c r="H134" s="221" t="s">
        <v>284</v>
      </c>
      <c r="I134" s="221" t="s">
        <v>718</v>
      </c>
      <c r="J134" s="221" t="s">
        <v>282</v>
      </c>
      <c r="K134" s="221" t="s">
        <v>749</v>
      </c>
      <c r="L134" s="221" t="s">
        <v>292</v>
      </c>
      <c r="M134" s="221" t="s">
        <v>300</v>
      </c>
      <c r="N134" s="221" t="s">
        <v>529</v>
      </c>
      <c r="O134" s="222">
        <f>ROUND((((IF(K134=Datos!$B$109,4,IF(K134=Datos!$B$110,3,IF(K134=Datos!$B$111,2,IF(K134=Datos!$B$112,1,0)))))+(IF(L134=Datos!$B$115,4,IF(L134=Datos!$B$116,3,IF(L134=Datos!$B$117,2,IF(L134=Datos!$B$118,1,0)))))+(IF(M134=Datos!$B$121,4,IF(M134=Datos!$B$122,3,IF(M134=Datos!$B$123,2,IF(M134=Datos!$B$124,1,0)))))+(IF(N134=Datos!$B$127,4,IF(N134=Datos!$B$128,3,IF(N134=Datos!$B$129,2,IF(N134=Datos!$B$130,1,0))))))/4),0)</f>
        <v>2</v>
      </c>
      <c r="P134" s="221" t="s">
        <v>749</v>
      </c>
      <c r="Q134" s="221" t="s">
        <v>292</v>
      </c>
      <c r="R134" s="221" t="s">
        <v>300</v>
      </c>
      <c r="S134" s="221" t="s">
        <v>535</v>
      </c>
      <c r="T134" s="222">
        <f>ROUND((((IF(P134=Datos!$B$109,4,IF(P134=Datos!$B$110,3,IF(P134=Datos!$B$111,2,IF(P134=Datos!$B$112,1,0)))))+(IF(Q134=Datos!$B$115,4,IF(Q134=Datos!$B$116,3,IF(Q134=Datos!$B$117,2,IF(Q134=Datos!$B$118,1,0)))))+(IF(R134=Datos!$B$121,4,IF(R134=Datos!$B$122,3,IF(R134=Datos!$B$123,2,IF(R134=Datos!$B$124,1,0)))))+(IF(S134=Datos!$B$127,4,IF(S134=Datos!$B$128,3,IF(S134=Datos!$B$129,2,IF(S134=Datos!$B$130,1,0))))))/4),0)</f>
        <v>2</v>
      </c>
      <c r="U134" s="221" t="s">
        <v>749</v>
      </c>
      <c r="V134" s="221" t="s">
        <v>292</v>
      </c>
      <c r="W134" s="221" t="s">
        <v>300</v>
      </c>
      <c r="X134" s="221" t="s">
        <v>529</v>
      </c>
      <c r="Y134" s="222">
        <f>ROUND((((IF(U134=Datos!$B$109,4,IF(U134=Datos!$B$110,3,IF(U134=Datos!$B$111,2,IF(U134=Datos!$B$112,1,0)))))+(IF(V134=Datos!$B$115,4,IF(V134=Datos!$B$116,3,IF(V134=Datos!$B$117,2,IF(V134=Datos!$B$118,1,0)))))+(IF(W134=Datos!$B$121,4,IF(W134=Datos!$B$122,3,IF(W134=Datos!$B$123,2,IF(W134=Datos!$B$124,1,0)))))+(IF(X134=Datos!$B$127,4,IF(X134=Datos!$B$128,3,IF(X134=Datos!$B$129,2,IF(X134=Datos!$B$130,1,0))))))/4),0)</f>
        <v>2</v>
      </c>
      <c r="Z134" s="222">
        <f>IF(J134=Datos!$B$102,5*(O134+T134+Y134),IF(J134=Datos!$B$103,4*(O134+T134+Y134),IF(J134=Datos!$B$104,3*(O134+T134+Y134),IF(J134=Datos!$B$105,2*(O134+T134+Y134),IF(J134=Datos!$B$106,1*(O134+T134+Y134),0)))))</f>
        <v>6</v>
      </c>
      <c r="AA134" s="223" t="str">
        <f t="shared" si="10"/>
        <v>RIESGO LEVE</v>
      </c>
      <c r="AB134" s="224" t="s">
        <v>742</v>
      </c>
      <c r="AC134" s="222"/>
      <c r="AD134" s="222"/>
      <c r="AE134" s="222"/>
      <c r="AF134" s="225"/>
    </row>
    <row r="135" spans="1:32" s="45" customFormat="1" ht="97.5" customHeight="1" thickBot="1">
      <c r="A135" s="209"/>
      <c r="B135" s="209"/>
      <c r="C135" s="357" t="s">
        <v>582</v>
      </c>
      <c r="D135" s="358"/>
      <c r="E135" s="221" t="s">
        <v>306</v>
      </c>
      <c r="F135" s="221" t="s">
        <v>676</v>
      </c>
      <c r="G135" s="221" t="s">
        <v>696</v>
      </c>
      <c r="H135" s="221" t="s">
        <v>688</v>
      </c>
      <c r="I135" s="221" t="s">
        <v>718</v>
      </c>
      <c r="J135" s="221" t="s">
        <v>282</v>
      </c>
      <c r="K135" s="221" t="s">
        <v>749</v>
      </c>
      <c r="L135" s="221" t="s">
        <v>292</v>
      </c>
      <c r="M135" s="221" t="s">
        <v>300</v>
      </c>
      <c r="N135" s="221" t="s">
        <v>529</v>
      </c>
      <c r="O135" s="222">
        <f>ROUND((((IF(K135=Datos!$B$109,4,IF(K135=Datos!$B$110,3,IF(K135=Datos!$B$111,2,IF(K135=Datos!$B$112,1,0)))))+(IF(L135=Datos!$B$115,4,IF(L135=Datos!$B$116,3,IF(L135=Datos!$B$117,2,IF(L135=Datos!$B$118,1,0)))))+(IF(M135=Datos!$B$121,4,IF(M135=Datos!$B$122,3,IF(M135=Datos!$B$123,2,IF(M135=Datos!$B$124,1,0)))))+(IF(N135=Datos!$B$127,4,IF(N135=Datos!$B$128,3,IF(N135=Datos!$B$129,2,IF(N135=Datos!$B$130,1,0))))))/4),0)</f>
        <v>2</v>
      </c>
      <c r="P135" s="221" t="s">
        <v>749</v>
      </c>
      <c r="Q135" s="221" t="s">
        <v>292</v>
      </c>
      <c r="R135" s="221" t="s">
        <v>300</v>
      </c>
      <c r="S135" s="221" t="s">
        <v>535</v>
      </c>
      <c r="T135" s="222">
        <f>ROUND((((IF(P135=Datos!$B$109,4,IF(P135=Datos!$B$110,3,IF(P135=Datos!$B$111,2,IF(P135=Datos!$B$112,1,0)))))+(IF(Q135=Datos!$B$115,4,IF(Q135=Datos!$B$116,3,IF(Q135=Datos!$B$117,2,IF(Q135=Datos!$B$118,1,0)))))+(IF(R135=Datos!$B$121,4,IF(R135=Datos!$B$122,3,IF(R135=Datos!$B$123,2,IF(R135=Datos!$B$124,1,0)))))+(IF(S135=Datos!$B$127,4,IF(S135=Datos!$B$128,3,IF(S135=Datos!$B$129,2,IF(S135=Datos!$B$130,1,0))))))/4),0)</f>
        <v>2</v>
      </c>
      <c r="U135" s="221" t="s">
        <v>749</v>
      </c>
      <c r="V135" s="221" t="s">
        <v>292</v>
      </c>
      <c r="W135" s="221" t="s">
        <v>300</v>
      </c>
      <c r="X135" s="221" t="s">
        <v>529</v>
      </c>
      <c r="Y135" s="222">
        <f>ROUND((((IF(U135=Datos!$B$109,4,IF(U135=Datos!$B$110,3,IF(U135=Datos!$B$111,2,IF(U135=Datos!$B$112,1,0)))))+(IF(V135=Datos!$B$115,4,IF(V135=Datos!$B$116,3,IF(V135=Datos!$B$117,2,IF(V135=Datos!$B$118,1,0)))))+(IF(W135=Datos!$B$121,4,IF(W135=Datos!$B$122,3,IF(W135=Datos!$B$123,2,IF(W135=Datos!$B$124,1,0)))))+(IF(X135=Datos!$B$127,4,IF(X135=Datos!$B$128,3,IF(X135=Datos!$B$129,2,IF(X135=Datos!$B$130,1,0))))))/4),0)</f>
        <v>2</v>
      </c>
      <c r="Z135" s="222">
        <f>IF(J135=Datos!$B$102,5*(O135+T135+Y135),IF(J135=Datos!$B$103,4*(O135+T135+Y135),IF(J135=Datos!$B$104,3*(O135+T135+Y135),IF(J135=Datos!$B$105,2*(O135+T135+Y135),IF(J135=Datos!$B$106,1*(O135+T135+Y135),0)))))</f>
        <v>6</v>
      </c>
      <c r="AA135" s="223" t="str">
        <f t="shared" si="10"/>
        <v>RIESGO LEVE</v>
      </c>
      <c r="AB135" s="224" t="s">
        <v>742</v>
      </c>
      <c r="AC135" s="222"/>
      <c r="AD135" s="222"/>
      <c r="AE135" s="222"/>
      <c r="AF135" s="225"/>
    </row>
    <row r="136" spans="1:32" s="45" customFormat="1" ht="97.5" customHeight="1" thickBot="1">
      <c r="A136" s="209"/>
      <c r="B136" s="209"/>
      <c r="C136" s="357" t="s">
        <v>582</v>
      </c>
      <c r="D136" s="358"/>
      <c r="E136" s="221" t="s">
        <v>306</v>
      </c>
      <c r="F136" s="221" t="s">
        <v>676</v>
      </c>
      <c r="G136" s="221" t="s">
        <v>696</v>
      </c>
      <c r="H136" s="221" t="s">
        <v>691</v>
      </c>
      <c r="I136" s="221" t="s">
        <v>718</v>
      </c>
      <c r="J136" s="221" t="s">
        <v>282</v>
      </c>
      <c r="K136" s="221" t="s">
        <v>749</v>
      </c>
      <c r="L136" s="221" t="s">
        <v>299</v>
      </c>
      <c r="M136" s="221" t="s">
        <v>302</v>
      </c>
      <c r="N136" s="221" t="s">
        <v>530</v>
      </c>
      <c r="O136" s="222">
        <f>ROUND((((IF(K136=Datos!$B$109,4,IF(K136=Datos!$B$110,3,IF(K136=Datos!$B$111,2,IF(K136=Datos!$B$112,1,0)))))+(IF(L136=Datos!$B$115,4,IF(L136=Datos!$B$116,3,IF(L136=Datos!$B$117,2,IF(L136=Datos!$B$118,1,0)))))+(IF(M136=Datos!$B$121,4,IF(M136=Datos!$B$122,3,IF(M136=Datos!$B$123,2,IF(M136=Datos!$B$124,1,0)))))+(IF(N136=Datos!$B$127,4,IF(N136=Datos!$B$128,3,IF(N136=Datos!$B$129,2,IF(N136=Datos!$B$130,1,0))))))/4),0)</f>
        <v>1</v>
      </c>
      <c r="P136" s="221" t="s">
        <v>749</v>
      </c>
      <c r="Q136" s="221" t="s">
        <v>299</v>
      </c>
      <c r="R136" s="221" t="s">
        <v>302</v>
      </c>
      <c r="S136" s="221" t="s">
        <v>535</v>
      </c>
      <c r="T136" s="222">
        <f>ROUND((((IF(P136=Datos!$B$109,4,IF(P136=Datos!$B$110,3,IF(P136=Datos!$B$111,2,IF(P136=Datos!$B$112,1,0)))))+(IF(Q136=Datos!$B$115,4,IF(Q136=Datos!$B$116,3,IF(Q136=Datos!$B$117,2,IF(Q136=Datos!$B$118,1,0)))))+(IF(R136=Datos!$B$121,4,IF(R136=Datos!$B$122,3,IF(R136=Datos!$B$123,2,IF(R136=Datos!$B$124,1,0)))))+(IF(S136=Datos!$B$127,4,IF(S136=Datos!$B$128,3,IF(S136=Datos!$B$129,2,IF(S136=Datos!$B$130,1,0))))))/4),0)</f>
        <v>1</v>
      </c>
      <c r="U136" s="221" t="s">
        <v>749</v>
      </c>
      <c r="V136" s="221" t="s">
        <v>299</v>
      </c>
      <c r="W136" s="221" t="s">
        <v>302</v>
      </c>
      <c r="X136" s="221" t="s">
        <v>529</v>
      </c>
      <c r="Y136" s="222">
        <f>ROUND((((IF(U136=Datos!$B$109,4,IF(U136=Datos!$B$110,3,IF(U136=Datos!$B$111,2,IF(U136=Datos!$B$112,1,0)))))+(IF(V136=Datos!$B$115,4,IF(V136=Datos!$B$116,3,IF(V136=Datos!$B$117,2,IF(V136=Datos!$B$118,1,0)))))+(IF(W136=Datos!$B$121,4,IF(W136=Datos!$B$122,3,IF(W136=Datos!$B$123,2,IF(W136=Datos!$B$124,1,0)))))+(IF(X136=Datos!$B$127,4,IF(X136=Datos!$B$128,3,IF(X136=Datos!$B$129,2,IF(X136=Datos!$B$130,1,0))))))/4),0)</f>
        <v>2</v>
      </c>
      <c r="Z136" s="222">
        <f>IF(J136=Datos!$B$102,5*(O136+T136+Y136),IF(J136=Datos!$B$103,4*(O136+T136+Y136),IF(J136=Datos!$B$104,3*(O136+T136+Y136),IF(J136=Datos!$B$105,2*(O136+T136+Y136),IF(J136=Datos!$B$106,1*(O136+T136+Y136),0)))))</f>
        <v>4</v>
      </c>
      <c r="AA136" s="223" t="str">
        <f t="shared" si="10"/>
        <v>RIESGO LEVE</v>
      </c>
      <c r="AB136" s="224" t="s">
        <v>742</v>
      </c>
      <c r="AC136" s="222"/>
      <c r="AD136" s="222"/>
      <c r="AE136" s="222"/>
      <c r="AF136" s="225"/>
    </row>
    <row r="137" spans="1:32" s="45" customFormat="1" ht="97.5" customHeight="1" thickBot="1">
      <c r="A137" s="209"/>
      <c r="B137" s="209"/>
      <c r="C137" s="357" t="s">
        <v>582</v>
      </c>
      <c r="D137" s="358"/>
      <c r="E137" s="221" t="s">
        <v>306</v>
      </c>
      <c r="F137" s="221" t="s">
        <v>676</v>
      </c>
      <c r="G137" s="221" t="s">
        <v>696</v>
      </c>
      <c r="H137" s="221" t="s">
        <v>691</v>
      </c>
      <c r="I137" s="221" t="s">
        <v>712</v>
      </c>
      <c r="J137" s="221" t="s">
        <v>279</v>
      </c>
      <c r="K137" s="221" t="s">
        <v>749</v>
      </c>
      <c r="L137" s="221" t="s">
        <v>299</v>
      </c>
      <c r="M137" s="221" t="s">
        <v>302</v>
      </c>
      <c r="N137" s="221" t="s">
        <v>530</v>
      </c>
      <c r="O137" s="222">
        <f>ROUND((((IF(K137=Datos!$B$109,4,IF(K137=Datos!$B$110,3,IF(K137=Datos!$B$111,2,IF(K137=Datos!$B$112,1,0)))))+(IF(L137=Datos!$B$115,4,IF(L137=Datos!$B$116,3,IF(L137=Datos!$B$117,2,IF(L137=Datos!$B$118,1,0)))))+(IF(M137=Datos!$B$121,4,IF(M137=Datos!$B$122,3,IF(M137=Datos!$B$123,2,IF(M137=Datos!$B$124,1,0)))))+(IF(N137=Datos!$B$127,4,IF(N137=Datos!$B$128,3,IF(N137=Datos!$B$129,2,IF(N137=Datos!$B$130,1,0))))))/4),0)</f>
        <v>1</v>
      </c>
      <c r="P137" s="221" t="s">
        <v>749</v>
      </c>
      <c r="Q137" s="221" t="s">
        <v>299</v>
      </c>
      <c r="R137" s="221" t="s">
        <v>302</v>
      </c>
      <c r="S137" s="221" t="s">
        <v>536</v>
      </c>
      <c r="T137" s="222">
        <f>ROUND((((IF(P137=Datos!$B$109,4,IF(P137=Datos!$B$110,3,IF(P137=Datos!$B$111,2,IF(P137=Datos!$B$112,1,0)))))+(IF(Q137=Datos!$B$115,4,IF(Q137=Datos!$B$116,3,IF(Q137=Datos!$B$117,2,IF(Q137=Datos!$B$118,1,0)))))+(IF(R137=Datos!$B$121,4,IF(R137=Datos!$B$122,3,IF(R137=Datos!$B$123,2,IF(R137=Datos!$B$124,1,0)))))+(IF(S137=Datos!$B$127,4,IF(S137=Datos!$B$128,3,IF(S137=Datos!$B$129,2,IF(S137=Datos!$B$130,1,0))))))/4),0)</f>
        <v>1</v>
      </c>
      <c r="U137" s="221" t="s">
        <v>749</v>
      </c>
      <c r="V137" s="221" t="s">
        <v>299</v>
      </c>
      <c r="W137" s="221" t="s">
        <v>302</v>
      </c>
      <c r="X137" s="221" t="s">
        <v>540</v>
      </c>
      <c r="Y137" s="222">
        <f>ROUND((((IF(U137=Datos!$B$109,4,IF(U137=Datos!$B$110,3,IF(U137=Datos!$B$111,2,IF(U137=Datos!$B$112,1,0)))))+(IF(V137=Datos!$B$115,4,IF(V137=Datos!$B$116,3,IF(V137=Datos!$B$117,2,IF(V137=Datos!$B$118,1,0)))))+(IF(W137=Datos!$B$121,4,IF(W137=Datos!$B$122,3,IF(W137=Datos!$B$123,2,IF(W137=Datos!$B$124,1,0)))))+(IF(X137=Datos!$B$127,4,IF(X137=Datos!$B$128,3,IF(X137=Datos!$B$129,2,IF(X137=Datos!$B$130,1,0))))))/4),0)</f>
        <v>1</v>
      </c>
      <c r="Z137" s="222">
        <f>IF(J137=Datos!$B$102,5*(O137+T137+Y137),IF(J137=Datos!$B$103,4*(O137+T137+Y137),IF(J137=Datos!$B$104,3*(O137+T137+Y137),IF(J137=Datos!$B$105,2*(O137+T137+Y137),IF(J137=Datos!$B$106,1*(O137+T137+Y137),0)))))</f>
        <v>12</v>
      </c>
      <c r="AA137" s="223" t="str">
        <f t="shared" si="10"/>
        <v>RIESGO LEVE</v>
      </c>
      <c r="AB137" s="224" t="s">
        <v>742</v>
      </c>
      <c r="AC137" s="222"/>
      <c r="AD137" s="222"/>
      <c r="AE137" s="222"/>
      <c r="AF137" s="225"/>
    </row>
    <row r="138" spans="1:32" s="45" customFormat="1" ht="97.5" customHeight="1" thickBot="1">
      <c r="A138" s="209"/>
      <c r="B138" s="209"/>
      <c r="C138" s="357" t="s">
        <v>582</v>
      </c>
      <c r="D138" s="358"/>
      <c r="E138" s="221" t="s">
        <v>306</v>
      </c>
      <c r="F138" s="221" t="s">
        <v>676</v>
      </c>
      <c r="G138" s="221" t="s">
        <v>696</v>
      </c>
      <c r="H138" s="221" t="s">
        <v>691</v>
      </c>
      <c r="I138" s="221" t="s">
        <v>719</v>
      </c>
      <c r="J138" s="221" t="s">
        <v>280</v>
      </c>
      <c r="K138" s="221" t="s">
        <v>749</v>
      </c>
      <c r="L138" s="221" t="s">
        <v>299</v>
      </c>
      <c r="M138" s="221" t="s">
        <v>302</v>
      </c>
      <c r="N138" s="221" t="s">
        <v>530</v>
      </c>
      <c r="O138" s="222">
        <f>ROUND((((IF(K138=Datos!$B$109,4,IF(K138=Datos!$B$110,3,IF(K138=Datos!$B$111,2,IF(K138=Datos!$B$112,1,0)))))+(IF(L138=Datos!$B$115,4,IF(L138=Datos!$B$116,3,IF(L138=Datos!$B$117,2,IF(L138=Datos!$B$118,1,0)))))+(IF(M138=Datos!$B$121,4,IF(M138=Datos!$B$122,3,IF(M138=Datos!$B$123,2,IF(M138=Datos!$B$124,1,0)))))+(IF(N138=Datos!$B$127,4,IF(N138=Datos!$B$128,3,IF(N138=Datos!$B$129,2,IF(N138=Datos!$B$130,1,0))))))/4),0)</f>
        <v>1</v>
      </c>
      <c r="P138" s="221" t="s">
        <v>749</v>
      </c>
      <c r="Q138" s="221" t="s">
        <v>299</v>
      </c>
      <c r="R138" s="221" t="s">
        <v>302</v>
      </c>
      <c r="S138" s="221" t="s">
        <v>537</v>
      </c>
      <c r="T138" s="222">
        <f>ROUND((((IF(P138=Datos!$B$109,4,IF(P138=Datos!$B$110,3,IF(P138=Datos!$B$111,2,IF(P138=Datos!$B$112,1,0)))))+(IF(Q138=Datos!$B$115,4,IF(Q138=Datos!$B$116,3,IF(Q138=Datos!$B$117,2,IF(Q138=Datos!$B$118,1,0)))))+(IF(R138=Datos!$B$121,4,IF(R138=Datos!$B$122,3,IF(R138=Datos!$B$123,2,IF(R138=Datos!$B$124,1,0)))))+(IF(S138=Datos!$B$127,4,IF(S138=Datos!$B$128,3,IF(S138=Datos!$B$129,2,IF(S138=Datos!$B$130,1,0))))))/4),0)</f>
        <v>1</v>
      </c>
      <c r="U138" s="221" t="s">
        <v>749</v>
      </c>
      <c r="V138" s="221" t="s">
        <v>299</v>
      </c>
      <c r="W138" s="221" t="s">
        <v>302</v>
      </c>
      <c r="X138" s="221" t="s">
        <v>540</v>
      </c>
      <c r="Y138" s="222">
        <f>ROUND((((IF(U138=Datos!$B$109,4,IF(U138=Datos!$B$110,3,IF(U138=Datos!$B$111,2,IF(U138=Datos!$B$112,1,0)))))+(IF(V138=Datos!$B$115,4,IF(V138=Datos!$B$116,3,IF(V138=Datos!$B$117,2,IF(V138=Datos!$B$118,1,0)))))+(IF(W138=Datos!$B$121,4,IF(W138=Datos!$B$122,3,IF(W138=Datos!$B$123,2,IF(W138=Datos!$B$124,1,0)))))+(IF(X138=Datos!$B$127,4,IF(X138=Datos!$B$128,3,IF(X138=Datos!$B$129,2,IF(X138=Datos!$B$130,1,0))))))/4),0)</f>
        <v>1</v>
      </c>
      <c r="Z138" s="222">
        <f>IF(J138=Datos!$B$102,5*(O138+T138+Y138),IF(J138=Datos!$B$103,4*(O138+T138+Y138),IF(J138=Datos!$B$104,3*(O138+T138+Y138),IF(J138=Datos!$B$105,2*(O138+T138+Y138),IF(J138=Datos!$B$106,1*(O138+T138+Y138),0)))))</f>
        <v>9</v>
      </c>
      <c r="AA138" s="223" t="str">
        <f t="shared" ref="AA138" si="13">IF(Z138=0,"-",IF(Z138&gt;40,"RIESGO SIGNIFICATIVO",IF(Z138&lt;21,"RIESGO LEVE","RIESGO MODERADO")))</f>
        <v>RIESGO LEVE</v>
      </c>
      <c r="AB138" s="224" t="s">
        <v>742</v>
      </c>
      <c r="AC138" s="222"/>
      <c r="AD138" s="222"/>
      <c r="AE138" s="222"/>
      <c r="AF138" s="225"/>
    </row>
    <row r="139" spans="1:32" s="45" customFormat="1" ht="97.5" customHeight="1" thickBot="1">
      <c r="A139" s="209"/>
      <c r="B139" s="209"/>
      <c r="C139" s="357" t="s">
        <v>582</v>
      </c>
      <c r="D139" s="358"/>
      <c r="E139" s="221" t="s">
        <v>306</v>
      </c>
      <c r="F139" s="221" t="s">
        <v>676</v>
      </c>
      <c r="G139" s="221" t="s">
        <v>697</v>
      </c>
      <c r="H139" s="221" t="s">
        <v>270</v>
      </c>
      <c r="I139" s="221" t="s">
        <v>699</v>
      </c>
      <c r="J139" s="221" t="s">
        <v>281</v>
      </c>
      <c r="K139" s="221" t="s">
        <v>749</v>
      </c>
      <c r="L139" s="221" t="s">
        <v>296</v>
      </c>
      <c r="M139" s="221" t="s">
        <v>302</v>
      </c>
      <c r="N139" s="221" t="s">
        <v>530</v>
      </c>
      <c r="O139" s="222">
        <f>ROUND((((IF(K139=[1]Datos!$B$109,4,IF(K139=[1]Datos!$B$110,3,IF(K139=[1]Datos!$B$111,2,IF(K139=[1]Datos!$B$112,1,0)))))+(IF(L139=[1]Datos!$B$115,4,IF(L139=[1]Datos!$B$116,3,IF(L139=[1]Datos!$B$117,2,IF(L139=[1]Datos!$B$118,1,0)))))+(IF(M139=[1]Datos!$B$121,4,IF(M139=[1]Datos!$B$122,3,IF(M139=[1]Datos!$B$123,2,IF(M139=[1]Datos!$B$124,1,0)))))+(IF(N139=[1]Datos!$B$127,4,IF(N139=[1]Datos!$B$128,3,IF(N139=[1]Datos!$B$129,2,IF(N139=[1]Datos!$B$130,1,0))))))/4),0)</f>
        <v>1</v>
      </c>
      <c r="P139" s="221" t="s">
        <v>749</v>
      </c>
      <c r="Q139" s="221" t="s">
        <v>296</v>
      </c>
      <c r="R139" s="221" t="s">
        <v>302</v>
      </c>
      <c r="S139" s="221" t="s">
        <v>536</v>
      </c>
      <c r="T139" s="222">
        <f>ROUND((((IF(P139=[1]Datos!$B$109,4,IF(P139=[1]Datos!$B$110,3,IF(P139=[1]Datos!$B$111,2,IF(P139=[1]Datos!$B$112,1,0)))))+(IF(Q139=[1]Datos!$B$115,4,IF(Q139=[1]Datos!$B$116,3,IF(Q139=[1]Datos!$B$117,2,IF(Q139=[1]Datos!$B$118,1,0)))))+(IF(R139=[1]Datos!$B$121,4,IF(R139=[1]Datos!$B$122,3,IF(R139=[1]Datos!$B$123,2,IF(R139=[1]Datos!$B$124,1,0)))))+(IF(S139=[1]Datos!$B$127,4,IF(S139=[1]Datos!$B$128,3,IF(S139=[1]Datos!$B$129,2,IF(S139=[1]Datos!$B$130,1,0))))))/4),0)</f>
        <v>1</v>
      </c>
      <c r="U139" s="221" t="s">
        <v>532</v>
      </c>
      <c r="V139" s="221" t="s">
        <v>296</v>
      </c>
      <c r="W139" s="221" t="s">
        <v>300</v>
      </c>
      <c r="X139" s="221" t="s">
        <v>529</v>
      </c>
      <c r="Y139" s="222">
        <f>ROUND((((IF(U139=Datos!$B$109,4,IF(U139=Datos!$B$110,3,IF(U139=Datos!$B$111,2,IF(U139=Datos!$B$112,1,0)))))+(IF(V139=Datos!$B$115,4,IF(V139=Datos!$B$116,3,IF(V139=Datos!$B$117,2,IF(V139=Datos!$B$118,1,0)))))+(IF(W139=Datos!$B$121,4,IF(W139=Datos!$B$122,3,IF(W139=Datos!$B$123,2,IF(W139=Datos!$B$124,1,0)))))+(IF(X139=Datos!$B$127,4,IF(X139=Datos!$B$128,3,IF(X139=Datos!$B$129,2,IF(X139=Datos!$B$130,1,0))))))/4),0)</f>
        <v>2</v>
      </c>
      <c r="Z139" s="222">
        <f>IF(J139=[1]Datos!$B$102,5*(O139+T139+Y139),IF(J139=[1]Datos!$B$103,4*(O139+T139+Y139),IF(J139=[1]Datos!$B$104,3*(O139+T139+Y139),IF(J139=[1]Datos!$B$105,2*(O139+T139+Y139),IF(J139=[1]Datos!$B$106,1*(O139+T139+Y139),0)))))</f>
        <v>8</v>
      </c>
      <c r="AA139" s="223" t="str">
        <f t="shared" ref="AA139" si="14">IF(Z139=0,"-",IF(Z139&gt;40,"RIESGO SIGNIFICATIVO",IF(Z139&lt;21,"RIESGO LEVE","RIESGO MODERADO")))</f>
        <v>RIESGO LEVE</v>
      </c>
      <c r="AB139" s="224" t="s">
        <v>742</v>
      </c>
      <c r="AC139" s="222"/>
      <c r="AD139" s="222"/>
      <c r="AE139" s="222"/>
      <c r="AF139" s="225"/>
    </row>
    <row r="140" spans="1:32" s="45" customFormat="1" ht="97.5" customHeight="1" thickBot="1">
      <c r="A140" s="209"/>
      <c r="B140" s="209"/>
      <c r="C140" s="357" t="s">
        <v>582</v>
      </c>
      <c r="D140" s="358"/>
      <c r="E140" s="221" t="s">
        <v>306</v>
      </c>
      <c r="F140" s="221" t="s">
        <v>676</v>
      </c>
      <c r="G140" s="221" t="s">
        <v>697</v>
      </c>
      <c r="H140" s="221" t="s">
        <v>273</v>
      </c>
      <c r="I140" s="221" t="s">
        <v>744</v>
      </c>
      <c r="J140" s="221" t="s">
        <v>281</v>
      </c>
      <c r="K140" s="221" t="s">
        <v>749</v>
      </c>
      <c r="L140" s="221" t="s">
        <v>301</v>
      </c>
      <c r="M140" s="221" t="s">
        <v>302</v>
      </c>
      <c r="N140" s="221" t="s">
        <v>530</v>
      </c>
      <c r="O140" s="222">
        <f>ROUND((((IF(K140=[1]Datos!$B$109,4,IF(K140=[1]Datos!$B$110,3,IF(K140=[1]Datos!$B$111,2,IF(K140=[1]Datos!$B$112,1,0)))))+(IF(L140=[1]Datos!$B$115,4,IF(L140=[1]Datos!$B$116,3,IF(L140=[1]Datos!$B$117,2,IF(L140=[1]Datos!$B$118,1,0)))))+(IF(M140=[1]Datos!$B$121,4,IF(M140=[1]Datos!$B$122,3,IF(M140=[1]Datos!$B$123,2,IF(M140=[1]Datos!$B$124,1,0)))))+(IF(N140=[1]Datos!$B$127,4,IF(N140=[1]Datos!$B$128,3,IF(N140=[1]Datos!$B$129,2,IF(N140=[1]Datos!$B$130,1,0))))))/4),0)</f>
        <v>1</v>
      </c>
      <c r="P140" s="221" t="s">
        <v>749</v>
      </c>
      <c r="Q140" s="221" t="s">
        <v>301</v>
      </c>
      <c r="R140" s="221" t="s">
        <v>302</v>
      </c>
      <c r="S140" s="221" t="s">
        <v>536</v>
      </c>
      <c r="T140" s="222">
        <f>ROUND((((IF(P140=[1]Datos!$B$109,4,IF(P140=[1]Datos!$B$110,3,IF(P140=[1]Datos!$B$111,2,IF(P140=[1]Datos!$B$112,1,0)))))+(IF(Q140=[1]Datos!$B$115,4,IF(Q140=[1]Datos!$B$116,3,IF(Q140=[1]Datos!$B$117,2,IF(Q140=[1]Datos!$B$118,1,0)))))+(IF(R140=[1]Datos!$B$121,4,IF(R140=[1]Datos!$B$122,3,IF(R140=[1]Datos!$B$123,2,IF(R140=[1]Datos!$B$124,1,0)))))+(IF(S140=[1]Datos!$B$127,4,IF(S140=[1]Datos!$B$128,3,IF(S140=[1]Datos!$B$129,2,IF(S140=[1]Datos!$B$130,1,0))))))/4),0)</f>
        <v>1</v>
      </c>
      <c r="U140" s="221" t="s">
        <v>750</v>
      </c>
      <c r="V140" s="221" t="s">
        <v>301</v>
      </c>
      <c r="W140" s="221" t="s">
        <v>300</v>
      </c>
      <c r="X140" s="221" t="s">
        <v>529</v>
      </c>
      <c r="Y140" s="222">
        <f>ROUND((((IF(U140=Datos!$B$109,4,IF(U140=Datos!$B$110,3,IF(U140=Datos!$B$111,2,IF(U140=Datos!$B$112,1,0)))))+(IF(V140=Datos!$B$115,4,IF(V140=Datos!$B$116,3,IF(V140=Datos!$B$117,2,IF(V140=Datos!$B$118,1,0)))))+(IF(W140=Datos!$B$121,4,IF(W140=Datos!$B$122,3,IF(W140=Datos!$B$123,2,IF(W140=Datos!$B$124,1,0)))))+(IF(X140=Datos!$B$127,4,IF(X140=Datos!$B$128,3,IF(X140=Datos!$B$129,2,IF(X140=Datos!$B$130,1,0))))))/4),0)</f>
        <v>1</v>
      </c>
      <c r="Z140" s="222">
        <f>IF(J140=[1]Datos!$B$102,5*(O140+T140+Y140),IF(J140=[1]Datos!$B$103,4*(O140+T140+Y140),IF(J140=[1]Datos!$B$104,3*(O140+T140+Y140),IF(J140=[1]Datos!$B$105,2*(O140+T140+Y140),IF(J140=[1]Datos!$B$106,1*(O140+T140+Y140),0)))))</f>
        <v>6</v>
      </c>
      <c r="AA140" s="223" t="str">
        <f t="shared" ref="AA140:AA141" si="15">IF(Z140=0,"-",IF(Z140&gt;40,"RIESGO SIGNIFICATIVO",IF(Z140&lt;21,"RIESGO LEVE","RIESGO MODERADO")))</f>
        <v>RIESGO LEVE</v>
      </c>
      <c r="AB140" s="224" t="s">
        <v>742</v>
      </c>
      <c r="AC140" s="222"/>
      <c r="AD140" s="222"/>
      <c r="AE140" s="222"/>
      <c r="AF140" s="225"/>
    </row>
    <row r="141" spans="1:32" s="45" customFormat="1" ht="97.5" customHeight="1" thickBot="1">
      <c r="A141" s="209"/>
      <c r="B141" s="209"/>
      <c r="C141" s="357" t="s">
        <v>582</v>
      </c>
      <c r="D141" s="358"/>
      <c r="E141" s="221" t="s">
        <v>306</v>
      </c>
      <c r="F141" s="221" t="s">
        <v>676</v>
      </c>
      <c r="G141" s="221" t="s">
        <v>697</v>
      </c>
      <c r="H141" s="221" t="s">
        <v>693</v>
      </c>
      <c r="I141" s="221" t="s">
        <v>420</v>
      </c>
      <c r="J141" s="221" t="s">
        <v>281</v>
      </c>
      <c r="K141" s="221" t="s">
        <v>749</v>
      </c>
      <c r="L141" s="221" t="s">
        <v>296</v>
      </c>
      <c r="M141" s="221" t="s">
        <v>302</v>
      </c>
      <c r="N141" s="221" t="s">
        <v>529</v>
      </c>
      <c r="O141" s="222">
        <f>ROUND((((IF(K141=[1]Datos!$B$109,4,IF(K141=[1]Datos!$B$110,3,IF(K141=[1]Datos!$B$111,2,IF(K141=[1]Datos!$B$112,1,0)))))+(IF(L141=[1]Datos!$B$115,4,IF(L141=[1]Datos!$B$116,3,IF(L141=[1]Datos!$B$117,2,IF(L141=[1]Datos!$B$118,1,0)))))+(IF(M141=[1]Datos!$B$121,4,IF(M141=[1]Datos!$B$122,3,IF(M141=[1]Datos!$B$123,2,IF(M141=[1]Datos!$B$124,1,0)))))+(IF(N141=[1]Datos!$B$127,4,IF(N141=[1]Datos!$B$128,3,IF(N141=[1]Datos!$B$129,2,IF(N141=[1]Datos!$B$130,1,0))))))/4),0)</f>
        <v>2</v>
      </c>
      <c r="P141" s="221" t="s">
        <v>749</v>
      </c>
      <c r="Q141" s="221" t="s">
        <v>301</v>
      </c>
      <c r="R141" s="221" t="s">
        <v>302</v>
      </c>
      <c r="S141" s="221" t="s">
        <v>536</v>
      </c>
      <c r="T141" s="222">
        <f>ROUND((((IF(P141=[1]Datos!$B$109,4,IF(P141=[1]Datos!$B$110,3,IF(P141=[1]Datos!$B$111,2,IF(P141=[1]Datos!$B$112,1,0)))))+(IF(Q141=[1]Datos!$B$115,4,IF(Q141=[1]Datos!$B$116,3,IF(Q141=[1]Datos!$B$117,2,IF(Q141=[1]Datos!$B$118,1,0)))))+(IF(R141=[1]Datos!$B$121,4,IF(R141=[1]Datos!$B$122,3,IF(R141=[1]Datos!$B$123,2,IF(R141=[1]Datos!$B$124,1,0)))))+(IF(S141=[1]Datos!$B$127,4,IF(S141=[1]Datos!$B$128,3,IF(S141=[1]Datos!$B$129,2,IF(S141=[1]Datos!$B$130,1,0))))))/4),0)</f>
        <v>1</v>
      </c>
      <c r="U141" s="221" t="s">
        <v>750</v>
      </c>
      <c r="V141" s="221" t="s">
        <v>299</v>
      </c>
      <c r="W141" s="221" t="s">
        <v>302</v>
      </c>
      <c r="X141" s="221" t="s">
        <v>298</v>
      </c>
      <c r="Y141" s="222">
        <f>ROUND((((IF(U141=Datos!$B$109,4,IF(U141=Datos!$B$110,3,IF(U141=Datos!$B$111,2,IF(U141=Datos!$B$112,1,0)))))+(IF(V141=Datos!$B$115,4,IF(V141=Datos!$B$116,3,IF(V141=Datos!$B$117,2,IF(V141=Datos!$B$118,1,0)))))+(IF(W141=Datos!$B$121,4,IF(W141=Datos!$B$122,3,IF(W141=Datos!$B$123,2,IF(W141=Datos!$B$124,1,0)))))+(IF(X141=Datos!$B$127,4,IF(X141=Datos!$B$128,3,IF(X141=Datos!$B$129,2,IF(X141=Datos!$B$130,1,0))))))/4),0)</f>
        <v>2</v>
      </c>
      <c r="Z141" s="222">
        <f>IF(J141=[1]Datos!$B$102,5*(O141+T141+Y141),IF(J141=[1]Datos!$B$103,4*(O141+T141+Y141),IF(J141=[1]Datos!$B$104,3*(O141+T141+Y141),IF(J141=[1]Datos!$B$105,2*(O141+T141+Y141),IF(J141=[1]Datos!$B$106,1*(O141+T141+Y141),0)))))</f>
        <v>10</v>
      </c>
      <c r="AA141" s="223" t="str">
        <f t="shared" si="15"/>
        <v>RIESGO LEVE</v>
      </c>
      <c r="AB141" s="224" t="s">
        <v>742</v>
      </c>
      <c r="AC141" s="222"/>
      <c r="AD141" s="222"/>
      <c r="AE141" s="222"/>
      <c r="AF141" s="225"/>
    </row>
    <row r="142" spans="1:32" s="45" customFormat="1" ht="97.5" customHeight="1" thickBot="1">
      <c r="A142" s="209"/>
      <c r="B142" s="209"/>
      <c r="C142" s="357" t="s">
        <v>582</v>
      </c>
      <c r="D142" s="358"/>
      <c r="E142" s="221" t="s">
        <v>307</v>
      </c>
      <c r="F142" s="221" t="s">
        <v>676</v>
      </c>
      <c r="G142" s="221" t="s">
        <v>696</v>
      </c>
      <c r="H142" s="221" t="s">
        <v>691</v>
      </c>
      <c r="I142" s="221" t="s">
        <v>699</v>
      </c>
      <c r="J142" s="221" t="s">
        <v>281</v>
      </c>
      <c r="K142" s="221" t="s">
        <v>749</v>
      </c>
      <c r="L142" s="221" t="s">
        <v>299</v>
      </c>
      <c r="M142" s="221" t="s">
        <v>302</v>
      </c>
      <c r="N142" s="221" t="s">
        <v>529</v>
      </c>
      <c r="O142" s="222">
        <f>ROUND((((IF(K142=Datos!$B$109,4,IF(K142=Datos!$B$110,3,IF(K142=Datos!$B$111,2,IF(K142=Datos!$B$112,1,0)))))+(IF(L142=Datos!$B$115,4,IF(L142=Datos!$B$116,3,IF(L142=Datos!$B$117,2,IF(L142=Datos!$B$118,1,0)))))+(IF(M142=Datos!$B$121,4,IF(M142=Datos!$B$122,3,IF(M142=Datos!$B$123,2,IF(M142=Datos!$B$124,1,0)))))+(IF(N142=Datos!$B$127,4,IF(N142=Datos!$B$128,3,IF(N142=Datos!$B$129,2,IF(N142=Datos!$B$130,1,0))))))/4),0)</f>
        <v>2</v>
      </c>
      <c r="P142" s="221" t="s">
        <v>749</v>
      </c>
      <c r="Q142" s="221" t="s">
        <v>299</v>
      </c>
      <c r="R142" s="221" t="s">
        <v>302</v>
      </c>
      <c r="S142" s="221" t="s">
        <v>536</v>
      </c>
      <c r="T142" s="222">
        <f>ROUND((((IF(P142=Datos!$B$109,4,IF(P142=Datos!$B$110,3,IF(P142=Datos!$B$111,2,IF(P142=Datos!$B$112,1,0)))))+(IF(Q142=Datos!$B$115,4,IF(Q142=Datos!$B$116,3,IF(Q142=Datos!$B$117,2,IF(Q142=Datos!$B$118,1,0)))))+(IF(R142=Datos!$B$121,4,IF(R142=Datos!$B$122,3,IF(R142=Datos!$B$123,2,IF(R142=Datos!$B$124,1,0)))))+(IF(S142=Datos!$B$127,4,IF(S142=Datos!$B$128,3,IF(S142=Datos!$B$129,2,IF(S142=Datos!$B$130,1,0))))))/4),0)</f>
        <v>1</v>
      </c>
      <c r="U142" s="221" t="s">
        <v>749</v>
      </c>
      <c r="V142" s="221" t="s">
        <v>299</v>
      </c>
      <c r="W142" s="221" t="s">
        <v>302</v>
      </c>
      <c r="X142" s="221" t="s">
        <v>540</v>
      </c>
      <c r="Y142" s="222">
        <f>ROUND((((IF(U142=Datos!$B$109,4,IF(U142=Datos!$B$110,3,IF(U142=Datos!$B$111,2,IF(U142=Datos!$B$112,1,0)))))+(IF(V142=Datos!$B$115,4,IF(V142=Datos!$B$116,3,IF(V142=Datos!$B$117,2,IF(V142=Datos!$B$118,1,0)))))+(IF(W142=Datos!$B$121,4,IF(W142=Datos!$B$122,3,IF(W142=Datos!$B$123,2,IF(W142=Datos!$B$124,1,0)))))+(IF(X142=Datos!$B$127,4,IF(X142=Datos!$B$128,3,IF(X142=Datos!$B$129,2,IF(X142=Datos!$B$130,1,0))))))/4),0)</f>
        <v>1</v>
      </c>
      <c r="Z142" s="222">
        <f>IF(J142=Datos!$B$102,5*(O142+T142+Y142),IF(J142=Datos!$B$103,4*(O142+T142+Y142),IF(J142=Datos!$B$104,3*(O142+T142+Y142),IF(J142=Datos!$B$105,2*(O142+T142+Y142),IF(J142=Datos!$B$106,1*(O142+T142+Y142),0)))))</f>
        <v>8</v>
      </c>
      <c r="AA142" s="223" t="str">
        <f t="shared" si="10"/>
        <v>RIESGO LEVE</v>
      </c>
      <c r="AB142" s="224" t="s">
        <v>742</v>
      </c>
      <c r="AC142" s="222"/>
      <c r="AD142" s="222"/>
      <c r="AE142" s="222"/>
      <c r="AF142" s="225"/>
    </row>
    <row r="143" spans="1:32" s="45" customFormat="1" ht="97.5" customHeight="1" thickBot="1">
      <c r="A143" s="209"/>
      <c r="B143" s="209"/>
      <c r="C143" s="357" t="s">
        <v>582</v>
      </c>
      <c r="D143" s="358"/>
      <c r="E143" s="221" t="s">
        <v>307</v>
      </c>
      <c r="F143" s="221" t="s">
        <v>676</v>
      </c>
      <c r="G143" s="221" t="s">
        <v>696</v>
      </c>
      <c r="H143" s="221" t="s">
        <v>691</v>
      </c>
      <c r="I143" s="221" t="s">
        <v>700</v>
      </c>
      <c r="J143" s="221" t="s">
        <v>279</v>
      </c>
      <c r="K143" s="221" t="s">
        <v>532</v>
      </c>
      <c r="L143" s="221" t="s">
        <v>296</v>
      </c>
      <c r="M143" s="221" t="s">
        <v>300</v>
      </c>
      <c r="N143" s="221" t="s">
        <v>530</v>
      </c>
      <c r="O143" s="222">
        <f>ROUND((((IF(K143=[1]Datos!$B$109,4,IF(K143=[1]Datos!$B$110,3,IF(K143=[1]Datos!$B$111,2,IF(K143=[1]Datos!$B$112,1,0)))))+(IF(L143=[1]Datos!$B$115,4,IF(L143=[1]Datos!$B$116,3,IF(L143=[1]Datos!$B$117,2,IF(L143=[1]Datos!$B$118,1,0)))))+(IF(M143=[1]Datos!$B$121,4,IF(M143=[1]Datos!$B$122,3,IF(M143=[1]Datos!$B$123,2,IF(M143=[1]Datos!$B$124,1,0)))))+(IF(N143=[1]Datos!$B$127,4,IF(N143=[1]Datos!$B$128,3,IF(N143=[1]Datos!$B$129,2,IF(N143=[1]Datos!$B$130,1,0))))))/4),0)</f>
        <v>2</v>
      </c>
      <c r="P143" s="221" t="s">
        <v>295</v>
      </c>
      <c r="Q143" s="221" t="s">
        <v>296</v>
      </c>
      <c r="R143" s="221" t="s">
        <v>300</v>
      </c>
      <c r="S143" s="221" t="s">
        <v>536</v>
      </c>
      <c r="T143" s="222">
        <f>ROUND((((IF(P143=[1]Datos!$B$109,4,IF(P143=[1]Datos!$B$110,3,IF(P143=[1]Datos!$B$111,2,IF(P143=[1]Datos!$B$112,1,0)))))+(IF(Q143=[1]Datos!$B$115,4,IF(Q143=[1]Datos!$B$116,3,IF(Q143=[1]Datos!$B$117,2,IF(Q143=[1]Datos!$B$118,1,0)))))+(IF(R143=[1]Datos!$B$121,4,IF(R143=[1]Datos!$B$122,3,IF(R143=[1]Datos!$B$123,2,IF(R143=[1]Datos!$B$124,1,0)))))+(IF(S143=[1]Datos!$B$127,4,IF(S143=[1]Datos!$B$128,3,IF(S143=[1]Datos!$B$129,2,IF(S143=[1]Datos!$B$130,1,0))))))/4),0)</f>
        <v>2</v>
      </c>
      <c r="U143" s="221" t="s">
        <v>295</v>
      </c>
      <c r="V143" s="221" t="s">
        <v>296</v>
      </c>
      <c r="W143" s="221" t="s">
        <v>300</v>
      </c>
      <c r="X143" s="221" t="s">
        <v>540</v>
      </c>
      <c r="Y143" s="222">
        <f>ROUND((((IF(U143=[1]Datos!$B$109,4,IF(U143=[1]Datos!$B$110,3,IF(U143=[1]Datos!$B$111,2,IF(U143=[1]Datos!$B$112,1,0)))))+(IF(V143=[1]Datos!$B$115,4,IF(V143=[1]Datos!$B$116,3,IF(V143=[1]Datos!$B$117,2,IF(V143=[1]Datos!$B$118,1,0)))))+(IF(W143=[1]Datos!$B$121,4,IF(W143=[1]Datos!$B$122,3,IF(W143=[1]Datos!$B$123,2,IF(W143=[1]Datos!$B$124,1,0)))))+(IF(X143=[1]Datos!$B$127,4,IF(X143=[1]Datos!$B$128,3,IF(X143=[1]Datos!$B$129,2,IF(X143=[1]Datos!$B$130,1,0))))))/4),0)</f>
        <v>2</v>
      </c>
      <c r="Z143" s="222">
        <f>IF(J143=[1]Datos!$B$102,5*(O143+T143+Y143),IF(J143=[1]Datos!$B$103,4*(O143+T143+Y143),IF(J143=[1]Datos!$B$104,3*(O143+T143+Y143),IF(J143=[1]Datos!$B$105,2*(O143+T143+Y143),IF(J143=[1]Datos!$B$106,1*(O143+T143+Y143),0)))))</f>
        <v>24</v>
      </c>
      <c r="AA143" s="223" t="str">
        <f t="shared" si="10"/>
        <v>RIESGO MODERADO</v>
      </c>
      <c r="AB143" s="224" t="s">
        <v>740</v>
      </c>
      <c r="AC143" s="222" t="s">
        <v>755</v>
      </c>
      <c r="AD143" s="222" t="s">
        <v>756</v>
      </c>
      <c r="AE143" s="222" t="s">
        <v>757</v>
      </c>
      <c r="AF143" s="225" t="s">
        <v>778</v>
      </c>
    </row>
    <row r="144" spans="1:32" s="45" customFormat="1" ht="97.5" customHeight="1" thickBot="1">
      <c r="A144" s="209"/>
      <c r="B144" s="209"/>
      <c r="C144" s="357" t="s">
        <v>582</v>
      </c>
      <c r="D144" s="358"/>
      <c r="E144" s="221" t="s">
        <v>307</v>
      </c>
      <c r="F144" s="221" t="s">
        <v>676</v>
      </c>
      <c r="G144" s="221" t="s">
        <v>696</v>
      </c>
      <c r="H144" s="221" t="s">
        <v>691</v>
      </c>
      <c r="I144" s="221" t="s">
        <v>701</v>
      </c>
      <c r="J144" s="221" t="s">
        <v>279</v>
      </c>
      <c r="K144" s="221" t="s">
        <v>532</v>
      </c>
      <c r="L144" s="221" t="s">
        <v>296</v>
      </c>
      <c r="M144" s="221" t="s">
        <v>297</v>
      </c>
      <c r="N144" s="221" t="s">
        <v>529</v>
      </c>
      <c r="O144" s="222">
        <f>ROUND((((IF(K144=[1]Datos!$B$109,4,IF(K144=[1]Datos!$B$110,3,IF(K144=[1]Datos!$B$111,2,IF(K144=[1]Datos!$B$112,1,0)))))+(IF(L144=[1]Datos!$B$115,4,IF(L144=[1]Datos!$B$116,3,IF(L144=[1]Datos!$B$117,2,IF(L144=[1]Datos!$B$118,1,0)))))+(IF(M144=[1]Datos!$B$121,4,IF(M144=[1]Datos!$B$122,3,IF(M144=[1]Datos!$B$123,2,IF(M144=[1]Datos!$B$124,1,0)))))+(IF(N144=[1]Datos!$B$127,4,IF(N144=[1]Datos!$B$128,3,IF(N144=[1]Datos!$B$129,2,IF(N144=[1]Datos!$B$130,1,0))))))/4),0)</f>
        <v>2</v>
      </c>
      <c r="P144" s="221" t="s">
        <v>295</v>
      </c>
      <c r="Q144" s="221" t="s">
        <v>296</v>
      </c>
      <c r="R144" s="221" t="s">
        <v>300</v>
      </c>
      <c r="S144" s="221" t="s">
        <v>536</v>
      </c>
      <c r="T144" s="222">
        <f>ROUND((((IF(P144=[1]Datos!$B$109,4,IF(P144=[1]Datos!$B$110,3,IF(P144=[1]Datos!$B$111,2,IF(P144=[1]Datos!$B$112,1,0)))))+(IF(Q144=[1]Datos!$B$115,4,IF(Q144=[1]Datos!$B$116,3,IF(Q144=[1]Datos!$B$117,2,IF(Q144=[1]Datos!$B$118,1,0)))))+(IF(R144=[1]Datos!$B$121,4,IF(R144=[1]Datos!$B$122,3,IF(R144=[1]Datos!$B$123,2,IF(R144=[1]Datos!$B$124,1,0)))))+(IF(S144=[1]Datos!$B$127,4,IF(S144=[1]Datos!$B$128,3,IF(S144=[1]Datos!$B$129,2,IF(S144=[1]Datos!$B$130,1,0))))))/4),0)</f>
        <v>2</v>
      </c>
      <c r="U144" s="221" t="s">
        <v>295</v>
      </c>
      <c r="V144" s="221" t="s">
        <v>296</v>
      </c>
      <c r="W144" s="221" t="s">
        <v>300</v>
      </c>
      <c r="X144" s="221" t="s">
        <v>540</v>
      </c>
      <c r="Y144" s="222">
        <f>ROUND((((IF(U144=[1]Datos!$B$109,4,IF(U144=[1]Datos!$B$110,3,IF(U144=[1]Datos!$B$111,2,IF(U144=[1]Datos!$B$112,1,0)))))+(IF(V144=[1]Datos!$B$115,4,IF(V144=[1]Datos!$B$116,3,IF(V144=[1]Datos!$B$117,2,IF(V144=[1]Datos!$B$118,1,0)))))+(IF(W144=[1]Datos!$B$121,4,IF(W144=[1]Datos!$B$122,3,IF(W144=[1]Datos!$B$123,2,IF(W144=[1]Datos!$B$124,1,0)))))+(IF(X144=[1]Datos!$B$127,4,IF(X144=[1]Datos!$B$128,3,IF(X144=[1]Datos!$B$129,2,IF(X144=[1]Datos!$B$130,1,0))))))/4),0)</f>
        <v>2</v>
      </c>
      <c r="Z144" s="222">
        <f>IF(J144=[1]Datos!$B$102,5*(O144+T144+Y144),IF(J144=[1]Datos!$B$103,4*(O144+T144+Y144),IF(J144=[1]Datos!$B$104,3*(O144+T144+Y144),IF(J144=[1]Datos!$B$105,2*(O144+T144+Y144),IF(J144=[1]Datos!$B$106,1*(O144+T144+Y144),0)))))</f>
        <v>24</v>
      </c>
      <c r="AA144" s="223" t="str">
        <f t="shared" si="10"/>
        <v>RIESGO MODERADO</v>
      </c>
      <c r="AB144" s="224" t="s">
        <v>740</v>
      </c>
      <c r="AC144" s="222" t="s">
        <v>755</v>
      </c>
      <c r="AD144" s="222" t="s">
        <v>756</v>
      </c>
      <c r="AE144" s="222" t="s">
        <v>757</v>
      </c>
      <c r="AF144" s="225" t="s">
        <v>778</v>
      </c>
    </row>
    <row r="145" spans="1:32" s="45" customFormat="1" ht="97.5" customHeight="1" thickBot="1">
      <c r="A145" s="209"/>
      <c r="B145" s="209"/>
      <c r="C145" s="357" t="s">
        <v>582</v>
      </c>
      <c r="D145" s="358"/>
      <c r="E145" s="221" t="s">
        <v>307</v>
      </c>
      <c r="F145" s="221" t="s">
        <v>676</v>
      </c>
      <c r="G145" s="221" t="s">
        <v>696</v>
      </c>
      <c r="H145" s="221" t="s">
        <v>691</v>
      </c>
      <c r="I145" s="221" t="s">
        <v>702</v>
      </c>
      <c r="J145" s="221" t="s">
        <v>280</v>
      </c>
      <c r="K145" s="221" t="s">
        <v>749</v>
      </c>
      <c r="L145" s="221" t="s">
        <v>296</v>
      </c>
      <c r="M145" s="221" t="s">
        <v>302</v>
      </c>
      <c r="N145" s="221" t="s">
        <v>529</v>
      </c>
      <c r="O145" s="222">
        <f>ROUND((((IF(K145=Datos!$B$109,4,IF(K145=Datos!$B$110,3,IF(K145=Datos!$B$111,2,IF(K145=Datos!$B$112,1,0)))))+(IF(L145=Datos!$B$115,4,IF(L145=Datos!$B$116,3,IF(L145=Datos!$B$117,2,IF(L145=Datos!$B$118,1,0)))))+(IF(M145=Datos!$B$121,4,IF(M145=Datos!$B$122,3,IF(M145=Datos!$B$123,2,IF(M145=Datos!$B$124,1,0)))))+(IF(N145=Datos!$B$127,4,IF(N145=Datos!$B$128,3,IF(N145=Datos!$B$129,2,IF(N145=Datos!$B$130,1,0))))))/4),0)</f>
        <v>2</v>
      </c>
      <c r="P145" s="221" t="s">
        <v>749</v>
      </c>
      <c r="Q145" s="221" t="s">
        <v>296</v>
      </c>
      <c r="R145" s="221" t="s">
        <v>302</v>
      </c>
      <c r="S145" s="221" t="s">
        <v>536</v>
      </c>
      <c r="T145" s="222">
        <f>ROUND((((IF(P145=Datos!$B$109,4,IF(P145=Datos!$B$110,3,IF(P145=Datos!$B$111,2,IF(P145=Datos!$B$112,1,0)))))+(IF(Q145=Datos!$B$115,4,IF(Q145=Datos!$B$116,3,IF(Q145=Datos!$B$117,2,IF(Q145=Datos!$B$118,1,0)))))+(IF(R145=Datos!$B$121,4,IF(R145=Datos!$B$122,3,IF(R145=Datos!$B$123,2,IF(R145=Datos!$B$124,1,0)))))+(IF(S145=Datos!$B$127,4,IF(S145=Datos!$B$128,3,IF(S145=Datos!$B$129,2,IF(S145=Datos!$B$130,1,0))))))/4),0)</f>
        <v>1</v>
      </c>
      <c r="U145" s="221" t="s">
        <v>749</v>
      </c>
      <c r="V145" s="221" t="s">
        <v>296</v>
      </c>
      <c r="W145" s="221" t="s">
        <v>302</v>
      </c>
      <c r="X145" s="221" t="s">
        <v>540</v>
      </c>
      <c r="Y145" s="222">
        <f>ROUND((((IF(U145=Datos!$B$109,4,IF(U145=Datos!$B$110,3,IF(U145=Datos!$B$111,2,IF(U145=Datos!$B$112,1,0)))))+(IF(V145=Datos!$B$115,4,IF(V145=Datos!$B$116,3,IF(V145=Datos!$B$117,2,IF(V145=Datos!$B$118,1,0)))))+(IF(W145=Datos!$B$121,4,IF(W145=Datos!$B$122,3,IF(W145=Datos!$B$123,2,IF(W145=Datos!$B$124,1,0)))))+(IF(X145=Datos!$B$127,4,IF(X145=Datos!$B$128,3,IF(X145=Datos!$B$129,2,IF(X145=Datos!$B$130,1,0))))))/4),0)</f>
        <v>2</v>
      </c>
      <c r="Z145" s="222">
        <f>IF(J145=Datos!$B$102,5*(O145+T145+Y145),IF(J145=Datos!$B$103,4*(O145+T145+Y145),IF(J145=Datos!$B$104,3*(O145+T145+Y145),IF(J145=Datos!$B$105,2*(O145+T145+Y145),IF(J145=Datos!$B$106,1*(O145+T145+Y145),0)))))</f>
        <v>15</v>
      </c>
      <c r="AA145" s="223" t="str">
        <f t="shared" si="10"/>
        <v>RIESGO LEVE</v>
      </c>
      <c r="AB145" s="224" t="s">
        <v>742</v>
      </c>
      <c r="AC145" s="222"/>
      <c r="AD145" s="222"/>
      <c r="AE145" s="222"/>
      <c r="AF145" s="225"/>
    </row>
    <row r="146" spans="1:32" s="45" customFormat="1" ht="97.5" customHeight="1" thickBot="1">
      <c r="A146" s="209"/>
      <c r="B146" s="209"/>
      <c r="C146" s="357" t="s">
        <v>582</v>
      </c>
      <c r="D146" s="358"/>
      <c r="E146" s="221" t="s">
        <v>307</v>
      </c>
      <c r="F146" s="221" t="s">
        <v>676</v>
      </c>
      <c r="G146" s="221" t="s">
        <v>696</v>
      </c>
      <c r="H146" s="221" t="s">
        <v>691</v>
      </c>
      <c r="I146" s="221" t="s">
        <v>703</v>
      </c>
      <c r="J146" s="221" t="s">
        <v>280</v>
      </c>
      <c r="K146" s="221" t="s">
        <v>749</v>
      </c>
      <c r="L146" s="221" t="s">
        <v>299</v>
      </c>
      <c r="M146" s="221" t="s">
        <v>302</v>
      </c>
      <c r="N146" s="221" t="s">
        <v>529</v>
      </c>
      <c r="O146" s="222">
        <f>ROUND((((IF(K146=Datos!$B$109,4,IF(K146=Datos!$B$110,3,IF(K146=Datos!$B$111,2,IF(K146=Datos!$B$112,1,0)))))+(IF(L146=Datos!$B$115,4,IF(L146=Datos!$B$116,3,IF(L146=Datos!$B$117,2,IF(L146=Datos!$B$118,1,0)))))+(IF(M146=Datos!$B$121,4,IF(M146=Datos!$B$122,3,IF(M146=Datos!$B$123,2,IF(M146=Datos!$B$124,1,0)))))+(IF(N146=Datos!$B$127,4,IF(N146=Datos!$B$128,3,IF(N146=Datos!$B$129,2,IF(N146=Datos!$B$130,1,0))))))/4),0)</f>
        <v>2</v>
      </c>
      <c r="P146" s="221" t="s">
        <v>749</v>
      </c>
      <c r="Q146" s="221" t="s">
        <v>299</v>
      </c>
      <c r="R146" s="221" t="s">
        <v>302</v>
      </c>
      <c r="S146" s="221" t="s">
        <v>536</v>
      </c>
      <c r="T146" s="222">
        <f>ROUND((((IF(P146=Datos!$B$109,4,IF(P146=Datos!$B$110,3,IF(P146=Datos!$B$111,2,IF(P146=Datos!$B$112,1,0)))))+(IF(Q146=Datos!$B$115,4,IF(Q146=Datos!$B$116,3,IF(Q146=Datos!$B$117,2,IF(Q146=Datos!$B$118,1,0)))))+(IF(R146=Datos!$B$121,4,IF(R146=Datos!$B$122,3,IF(R146=Datos!$B$123,2,IF(R146=Datos!$B$124,1,0)))))+(IF(S146=Datos!$B$127,4,IF(S146=Datos!$B$128,3,IF(S146=Datos!$B$129,2,IF(S146=Datos!$B$130,1,0))))))/4),0)</f>
        <v>1</v>
      </c>
      <c r="U146" s="221" t="s">
        <v>749</v>
      </c>
      <c r="V146" s="221" t="s">
        <v>299</v>
      </c>
      <c r="W146" s="221" t="s">
        <v>302</v>
      </c>
      <c r="X146" s="221" t="s">
        <v>540</v>
      </c>
      <c r="Y146" s="222">
        <f>ROUND((((IF(U146=Datos!$B$109,4,IF(U146=Datos!$B$110,3,IF(U146=Datos!$B$111,2,IF(U146=Datos!$B$112,1,0)))))+(IF(V146=Datos!$B$115,4,IF(V146=Datos!$B$116,3,IF(V146=Datos!$B$117,2,IF(V146=Datos!$B$118,1,0)))))+(IF(W146=Datos!$B$121,4,IF(W146=Datos!$B$122,3,IF(W146=Datos!$B$123,2,IF(W146=Datos!$B$124,1,0)))))+(IF(X146=Datos!$B$127,4,IF(X146=Datos!$B$128,3,IF(X146=Datos!$B$129,2,IF(X146=Datos!$B$130,1,0))))))/4),0)</f>
        <v>1</v>
      </c>
      <c r="Z146" s="222">
        <f>IF(J146=Datos!$B$102,5*(O146+T146+Y146),IF(J146=Datos!$B$103,4*(O146+T146+Y146),IF(J146=Datos!$B$104,3*(O146+T146+Y146),IF(J146=Datos!$B$105,2*(O146+T146+Y146),IF(J146=Datos!$B$106,1*(O146+T146+Y146),0)))))</f>
        <v>12</v>
      </c>
      <c r="AA146" s="223" t="str">
        <f t="shared" si="10"/>
        <v>RIESGO LEVE</v>
      </c>
      <c r="AB146" s="224" t="s">
        <v>742</v>
      </c>
      <c r="AC146" s="222"/>
      <c r="AD146" s="222"/>
      <c r="AE146" s="222"/>
      <c r="AF146" s="225"/>
    </row>
    <row r="147" spans="1:32" s="45" customFormat="1" ht="97.5" customHeight="1" thickBot="1">
      <c r="A147" s="209"/>
      <c r="B147" s="209"/>
      <c r="C147" s="357" t="s">
        <v>582</v>
      </c>
      <c r="D147" s="358"/>
      <c r="E147" s="221" t="s">
        <v>307</v>
      </c>
      <c r="F147" s="221" t="s">
        <v>676</v>
      </c>
      <c r="G147" s="221" t="s">
        <v>696</v>
      </c>
      <c r="H147" s="221" t="s">
        <v>691</v>
      </c>
      <c r="I147" s="221" t="s">
        <v>705</v>
      </c>
      <c r="J147" s="221" t="s">
        <v>280</v>
      </c>
      <c r="K147" s="221" t="s">
        <v>749</v>
      </c>
      <c r="L147" s="221" t="s">
        <v>299</v>
      </c>
      <c r="M147" s="221" t="s">
        <v>302</v>
      </c>
      <c r="N147" s="221" t="s">
        <v>530</v>
      </c>
      <c r="O147" s="222">
        <f>ROUND((((IF(K147=Datos!$B$109,4,IF(K147=Datos!$B$110,3,IF(K147=Datos!$B$111,2,IF(K147=Datos!$B$112,1,0)))))+(IF(L147=Datos!$B$115,4,IF(L147=Datos!$B$116,3,IF(L147=Datos!$B$117,2,IF(L147=Datos!$B$118,1,0)))))+(IF(M147=Datos!$B$121,4,IF(M147=Datos!$B$122,3,IF(M147=Datos!$B$123,2,IF(M147=Datos!$B$124,1,0)))))+(IF(N147=Datos!$B$127,4,IF(N147=Datos!$B$128,3,IF(N147=Datos!$B$129,2,IF(N147=Datos!$B$130,1,0))))))/4),0)</f>
        <v>1</v>
      </c>
      <c r="P147" s="221" t="s">
        <v>749</v>
      </c>
      <c r="Q147" s="221" t="s">
        <v>299</v>
      </c>
      <c r="R147" s="221" t="s">
        <v>302</v>
      </c>
      <c r="S147" s="221" t="s">
        <v>536</v>
      </c>
      <c r="T147" s="222">
        <f>ROUND((((IF(P147=Datos!$B$109,4,IF(P147=Datos!$B$110,3,IF(P147=Datos!$B$111,2,IF(P147=Datos!$B$112,1,0)))))+(IF(Q147=Datos!$B$115,4,IF(Q147=Datos!$B$116,3,IF(Q147=Datos!$B$117,2,IF(Q147=Datos!$B$118,1,0)))))+(IF(R147=Datos!$B$121,4,IF(R147=Datos!$B$122,3,IF(R147=Datos!$B$123,2,IF(R147=Datos!$B$124,1,0)))))+(IF(S147=Datos!$B$127,4,IF(S147=Datos!$B$128,3,IF(S147=Datos!$B$129,2,IF(S147=Datos!$B$130,1,0))))))/4),0)</f>
        <v>1</v>
      </c>
      <c r="U147" s="221" t="s">
        <v>749</v>
      </c>
      <c r="V147" s="221" t="s">
        <v>299</v>
      </c>
      <c r="W147" s="221" t="s">
        <v>302</v>
      </c>
      <c r="X147" s="221" t="s">
        <v>540</v>
      </c>
      <c r="Y147" s="222">
        <f>ROUND((((IF(U147=Datos!$B$109,4,IF(U147=Datos!$B$110,3,IF(U147=Datos!$B$111,2,IF(U147=Datos!$B$112,1,0)))))+(IF(V147=Datos!$B$115,4,IF(V147=Datos!$B$116,3,IF(V147=Datos!$B$117,2,IF(V147=Datos!$B$118,1,0)))))+(IF(W147=Datos!$B$121,4,IF(W147=Datos!$B$122,3,IF(W147=Datos!$B$123,2,IF(W147=Datos!$B$124,1,0)))))+(IF(X147=Datos!$B$127,4,IF(X147=Datos!$B$128,3,IF(X147=Datos!$B$129,2,IF(X147=Datos!$B$130,1,0))))))/4),0)</f>
        <v>1</v>
      </c>
      <c r="Z147" s="222">
        <f>IF(J147=Datos!$B$102,5*(O147+T147+Y147),IF(J147=Datos!$B$103,4*(O147+T147+Y147),IF(J147=Datos!$B$104,3*(O147+T147+Y147),IF(J147=Datos!$B$105,2*(O147+T147+Y147),IF(J147=Datos!$B$106,1*(O147+T147+Y147),0)))))</f>
        <v>9</v>
      </c>
      <c r="AA147" s="223" t="str">
        <f t="shared" si="10"/>
        <v>RIESGO LEVE</v>
      </c>
      <c r="AB147" s="224" t="s">
        <v>742</v>
      </c>
      <c r="AC147" s="222"/>
      <c r="AD147" s="222"/>
      <c r="AE147" s="222"/>
      <c r="AF147" s="225"/>
    </row>
    <row r="148" spans="1:32" s="45" customFormat="1" ht="97.5" customHeight="1" thickBot="1">
      <c r="A148" s="209"/>
      <c r="B148" s="209"/>
      <c r="C148" s="357" t="s">
        <v>582</v>
      </c>
      <c r="D148" s="358"/>
      <c r="E148" s="221" t="s">
        <v>307</v>
      </c>
      <c r="F148" s="221" t="s">
        <v>676</v>
      </c>
      <c r="G148" s="221" t="s">
        <v>696</v>
      </c>
      <c r="H148" s="221" t="s">
        <v>694</v>
      </c>
      <c r="I148" s="221" t="s">
        <v>712</v>
      </c>
      <c r="J148" s="221" t="s">
        <v>282</v>
      </c>
      <c r="K148" s="221" t="s">
        <v>749</v>
      </c>
      <c r="L148" s="221" t="s">
        <v>301</v>
      </c>
      <c r="M148" s="221" t="s">
        <v>300</v>
      </c>
      <c r="N148" s="221" t="s">
        <v>298</v>
      </c>
      <c r="O148" s="222">
        <f>ROUND((((IF(K148=Datos!$B$109,4,IF(K148=Datos!$B$110,3,IF(K148=Datos!$B$111,2,IF(K148=Datos!$B$112,1,0)))))+(IF(L148=Datos!$B$115,4,IF(L148=Datos!$B$116,3,IF(L148=Datos!$B$117,2,IF(L148=Datos!$B$118,1,0)))))+(IF(M148=Datos!$B$121,4,IF(M148=Datos!$B$122,3,IF(M148=Datos!$B$123,2,IF(M148=Datos!$B$124,1,0)))))+(IF(N148=Datos!$B$127,4,IF(N148=Datos!$B$128,3,IF(N148=Datos!$B$129,2,IF(N148=Datos!$B$130,1,0))))))/4),0)</f>
        <v>2</v>
      </c>
      <c r="P148" s="221" t="s">
        <v>749</v>
      </c>
      <c r="Q148" s="221" t="s">
        <v>301</v>
      </c>
      <c r="R148" s="221" t="s">
        <v>300</v>
      </c>
      <c r="S148" s="221" t="s">
        <v>537</v>
      </c>
      <c r="T148" s="222">
        <f>ROUND((((IF(P148=Datos!$B$109,4,IF(P148=Datos!$B$110,3,IF(P148=Datos!$B$111,2,IF(P148=Datos!$B$112,1,0)))))+(IF(Q148=Datos!$B$115,4,IF(Q148=Datos!$B$116,3,IF(Q148=Datos!$B$117,2,IF(Q148=Datos!$B$118,1,0)))))+(IF(R148=Datos!$B$121,4,IF(R148=Datos!$B$122,3,IF(R148=Datos!$B$123,2,IF(R148=Datos!$B$124,1,0)))))+(IF(S148=Datos!$B$127,4,IF(S148=Datos!$B$128,3,IF(S148=Datos!$B$129,2,IF(S148=Datos!$B$130,1,0))))))/4),0)</f>
        <v>1</v>
      </c>
      <c r="U148" s="221" t="s">
        <v>749</v>
      </c>
      <c r="V148" s="221" t="s">
        <v>301</v>
      </c>
      <c r="W148" s="221" t="s">
        <v>300</v>
      </c>
      <c r="X148" s="221" t="s">
        <v>540</v>
      </c>
      <c r="Y148" s="222">
        <f>ROUND((((IF(U148=Datos!$B$109,4,IF(U148=Datos!$B$110,3,IF(U148=Datos!$B$111,2,IF(U148=Datos!$B$112,1,0)))))+(IF(V148=Datos!$B$115,4,IF(V148=Datos!$B$116,3,IF(V148=Datos!$B$117,2,IF(V148=Datos!$B$118,1,0)))))+(IF(W148=Datos!$B$121,4,IF(W148=Datos!$B$122,3,IF(W148=Datos!$B$123,2,IF(W148=Datos!$B$124,1,0)))))+(IF(X148=Datos!$B$127,4,IF(X148=Datos!$B$128,3,IF(X148=Datos!$B$129,2,IF(X148=Datos!$B$130,1,0))))))/4),0)</f>
        <v>1</v>
      </c>
      <c r="Z148" s="222">
        <f>IF(J148=Datos!$B$102,5*(O148+T148+Y148),IF(J148=Datos!$B$103,4*(O148+T148+Y148),IF(J148=Datos!$B$104,3*(O148+T148+Y148),IF(J148=Datos!$B$105,2*(O148+T148+Y148),IF(J148=Datos!$B$106,1*(O148+T148+Y148),0)))))</f>
        <v>4</v>
      </c>
      <c r="AA148" s="223" t="str">
        <f t="shared" si="10"/>
        <v>RIESGO LEVE</v>
      </c>
      <c r="AB148" s="224" t="s">
        <v>742</v>
      </c>
      <c r="AC148" s="222"/>
      <c r="AD148" s="222"/>
      <c r="AE148" s="222"/>
      <c r="AF148" s="225"/>
    </row>
    <row r="149" spans="1:32" s="45" customFormat="1" ht="97.5" customHeight="1" thickBot="1">
      <c r="A149" s="209"/>
      <c r="B149" s="209"/>
      <c r="C149" s="357" t="s">
        <v>582</v>
      </c>
      <c r="D149" s="358"/>
      <c r="E149" s="221" t="s">
        <v>307</v>
      </c>
      <c r="F149" s="221" t="s">
        <v>676</v>
      </c>
      <c r="G149" s="221" t="s">
        <v>696</v>
      </c>
      <c r="H149" s="221" t="s">
        <v>694</v>
      </c>
      <c r="I149" s="221" t="s">
        <v>725</v>
      </c>
      <c r="J149" s="221" t="s">
        <v>281</v>
      </c>
      <c r="K149" s="221" t="s">
        <v>749</v>
      </c>
      <c r="L149" s="221" t="s">
        <v>301</v>
      </c>
      <c r="M149" s="221" t="s">
        <v>300</v>
      </c>
      <c r="N149" s="221" t="s">
        <v>529</v>
      </c>
      <c r="O149" s="222">
        <f>ROUND((((IF(K149=Datos!$B$109,4,IF(K149=Datos!$B$110,3,IF(K149=Datos!$B$111,2,IF(K149=Datos!$B$112,1,0)))))+(IF(L149=Datos!$B$115,4,IF(L149=Datos!$B$116,3,IF(L149=Datos!$B$117,2,IF(L149=Datos!$B$118,1,0)))))+(IF(M149=Datos!$B$121,4,IF(M149=Datos!$B$122,3,IF(M149=Datos!$B$123,2,IF(M149=Datos!$B$124,1,0)))))+(IF(N149=Datos!$B$127,4,IF(N149=Datos!$B$128,3,IF(N149=Datos!$B$129,2,IF(N149=Datos!$B$130,1,0))))))/4),0)</f>
        <v>2</v>
      </c>
      <c r="P149" s="221" t="s">
        <v>749</v>
      </c>
      <c r="Q149" s="221" t="s">
        <v>301</v>
      </c>
      <c r="R149" s="221" t="s">
        <v>300</v>
      </c>
      <c r="S149" s="221" t="s">
        <v>537</v>
      </c>
      <c r="T149" s="222">
        <f>ROUND((((IF(P149=Datos!$B$109,4,IF(P149=Datos!$B$110,3,IF(P149=Datos!$B$111,2,IF(P149=Datos!$B$112,1,0)))))+(IF(Q149=Datos!$B$115,4,IF(Q149=Datos!$B$116,3,IF(Q149=Datos!$B$117,2,IF(Q149=Datos!$B$118,1,0)))))+(IF(R149=Datos!$B$121,4,IF(R149=Datos!$B$122,3,IF(R149=Datos!$B$123,2,IF(R149=Datos!$B$124,1,0)))))+(IF(S149=Datos!$B$127,4,IF(S149=Datos!$B$128,3,IF(S149=Datos!$B$129,2,IF(S149=Datos!$B$130,1,0))))))/4),0)</f>
        <v>1</v>
      </c>
      <c r="U149" s="221" t="s">
        <v>749</v>
      </c>
      <c r="V149" s="221" t="s">
        <v>301</v>
      </c>
      <c r="W149" s="221" t="s">
        <v>300</v>
      </c>
      <c r="X149" s="221" t="s">
        <v>540</v>
      </c>
      <c r="Y149" s="222">
        <f>ROUND((((IF(U149=Datos!$B$109,4,IF(U149=Datos!$B$110,3,IF(U149=Datos!$B$111,2,IF(U149=Datos!$B$112,1,0)))))+(IF(V149=Datos!$B$115,4,IF(V149=Datos!$B$116,3,IF(V149=Datos!$B$117,2,IF(V149=Datos!$B$118,1,0)))))+(IF(W149=Datos!$B$121,4,IF(W149=Datos!$B$122,3,IF(W149=Datos!$B$123,2,IF(W149=Datos!$B$124,1,0)))))+(IF(X149=Datos!$B$127,4,IF(X149=Datos!$B$128,3,IF(X149=Datos!$B$129,2,IF(X149=Datos!$B$130,1,0))))))/4),0)</f>
        <v>1</v>
      </c>
      <c r="Z149" s="222">
        <f>IF(J149=Datos!$B$102,5*(O149+T149+Y149),IF(J149=Datos!$B$103,4*(O149+T149+Y149),IF(J149=Datos!$B$104,3*(O149+T149+Y149),IF(J149=Datos!$B$105,2*(O149+T149+Y149),IF(J149=Datos!$B$106,1*(O149+T149+Y149),0)))))</f>
        <v>8</v>
      </c>
      <c r="AA149" s="223" t="str">
        <f t="shared" si="10"/>
        <v>RIESGO LEVE</v>
      </c>
      <c r="AB149" s="224" t="s">
        <v>742</v>
      </c>
      <c r="AC149" s="222"/>
      <c r="AD149" s="222"/>
      <c r="AE149" s="222"/>
      <c r="AF149" s="225"/>
    </row>
    <row r="150" spans="1:32" s="45" customFormat="1" ht="97.5" customHeight="1" thickBot="1">
      <c r="A150" s="209"/>
      <c r="B150" s="209"/>
      <c r="C150" s="357" t="s">
        <v>582</v>
      </c>
      <c r="D150" s="358"/>
      <c r="E150" s="221" t="s">
        <v>307</v>
      </c>
      <c r="F150" s="221" t="s">
        <v>676</v>
      </c>
      <c r="G150" s="221" t="s">
        <v>697</v>
      </c>
      <c r="H150" s="221" t="s">
        <v>270</v>
      </c>
      <c r="I150" s="221" t="s">
        <v>699</v>
      </c>
      <c r="J150" s="221" t="s">
        <v>281</v>
      </c>
      <c r="K150" s="221" t="s">
        <v>749</v>
      </c>
      <c r="L150" s="221" t="s">
        <v>299</v>
      </c>
      <c r="M150" s="221" t="s">
        <v>302</v>
      </c>
      <c r="N150" s="221" t="s">
        <v>529</v>
      </c>
      <c r="O150" s="222">
        <f>ROUND((((IF(K150=Datos!$B$109,4,IF(K150=Datos!$B$110,3,IF(K150=Datos!$B$111,2,IF(K150=Datos!$B$112,1,0)))))+(IF(L150=Datos!$B$115,4,IF(L150=Datos!$B$116,3,IF(L150=Datos!$B$117,2,IF(L150=Datos!$B$118,1,0)))))+(IF(M150=Datos!$B$121,4,IF(M150=Datos!$B$122,3,IF(M150=Datos!$B$123,2,IF(M150=Datos!$B$124,1,0)))))+(IF(N150=Datos!$B$127,4,IF(N150=Datos!$B$128,3,IF(N150=Datos!$B$129,2,IF(N150=Datos!$B$130,1,0))))))/4),0)</f>
        <v>2</v>
      </c>
      <c r="P150" s="221" t="s">
        <v>749</v>
      </c>
      <c r="Q150" s="221" t="s">
        <v>299</v>
      </c>
      <c r="R150" s="221" t="s">
        <v>302</v>
      </c>
      <c r="S150" s="221" t="s">
        <v>536</v>
      </c>
      <c r="T150" s="222">
        <f>ROUND((((IF(P150=Datos!$B$109,4,IF(P150=Datos!$B$110,3,IF(P150=Datos!$B$111,2,IF(P150=Datos!$B$112,1,0)))))+(IF(Q150=Datos!$B$115,4,IF(Q150=Datos!$B$116,3,IF(Q150=Datos!$B$117,2,IF(Q150=Datos!$B$118,1,0)))))+(IF(R150=Datos!$B$121,4,IF(R150=Datos!$B$122,3,IF(R150=Datos!$B$123,2,IF(R150=Datos!$B$124,1,0)))))+(IF(S150=Datos!$B$127,4,IF(S150=Datos!$B$128,3,IF(S150=Datos!$B$129,2,IF(S150=Datos!$B$130,1,0))))))/4),0)</f>
        <v>1</v>
      </c>
      <c r="U150" s="221" t="s">
        <v>749</v>
      </c>
      <c r="V150" s="221" t="s">
        <v>299</v>
      </c>
      <c r="W150" s="221" t="s">
        <v>302</v>
      </c>
      <c r="X150" s="221" t="s">
        <v>540</v>
      </c>
      <c r="Y150" s="222">
        <f>ROUND((((IF(U150=Datos!$B$109,4,IF(U150=Datos!$B$110,3,IF(U150=Datos!$B$111,2,IF(U150=Datos!$B$112,1,0)))))+(IF(V150=Datos!$B$115,4,IF(V150=Datos!$B$116,3,IF(V150=Datos!$B$117,2,IF(V150=Datos!$B$118,1,0)))))+(IF(W150=Datos!$B$121,4,IF(W150=Datos!$B$122,3,IF(W150=Datos!$B$123,2,IF(W150=Datos!$B$124,1,0)))))+(IF(X150=Datos!$B$127,4,IF(X150=Datos!$B$128,3,IF(X150=Datos!$B$129,2,IF(X150=Datos!$B$130,1,0))))))/4),0)</f>
        <v>1</v>
      </c>
      <c r="Z150" s="222">
        <f>IF(J150=Datos!$B$102,5*(O150+T150+Y150),IF(J150=Datos!$B$103,4*(O150+T150+Y150),IF(J150=Datos!$B$104,3*(O150+T150+Y150),IF(J150=Datos!$B$105,2*(O150+T150+Y150),IF(J150=Datos!$B$106,1*(O150+T150+Y150),0)))))</f>
        <v>8</v>
      </c>
      <c r="AA150" s="223" t="str">
        <f t="shared" si="10"/>
        <v>RIESGO LEVE</v>
      </c>
      <c r="AB150" s="224" t="s">
        <v>742</v>
      </c>
      <c r="AC150" s="222"/>
      <c r="AD150" s="222"/>
      <c r="AE150" s="222"/>
      <c r="AF150" s="225"/>
    </row>
    <row r="151" spans="1:32" s="45" customFormat="1" ht="97.5" customHeight="1" thickBot="1">
      <c r="A151" s="209"/>
      <c r="B151" s="209"/>
      <c r="C151" s="357" t="s">
        <v>582</v>
      </c>
      <c r="D151" s="358"/>
      <c r="E151" s="221" t="s">
        <v>308</v>
      </c>
      <c r="F151" s="221" t="s">
        <v>676</v>
      </c>
      <c r="G151" s="221" t="s">
        <v>696</v>
      </c>
      <c r="H151" s="221" t="s">
        <v>691</v>
      </c>
      <c r="I151" s="221" t="s">
        <v>704</v>
      </c>
      <c r="J151" s="221" t="s">
        <v>281</v>
      </c>
      <c r="K151" s="221" t="s">
        <v>749</v>
      </c>
      <c r="L151" s="221" t="s">
        <v>299</v>
      </c>
      <c r="M151" s="221" t="s">
        <v>300</v>
      </c>
      <c r="N151" s="221" t="s">
        <v>529</v>
      </c>
      <c r="O151" s="222">
        <f>ROUND((((IF(K151=Datos!$B$109,4,IF(K151=Datos!$B$110,3,IF(K151=Datos!$B$111,2,IF(K151=Datos!$B$112,1,0)))))+(IF(L151=Datos!$B$115,4,IF(L151=Datos!$B$116,3,IF(L151=Datos!$B$117,2,IF(L151=Datos!$B$118,1,0)))))+(IF(M151=Datos!$B$121,4,IF(M151=Datos!$B$122,3,IF(M151=Datos!$B$123,2,IF(M151=Datos!$B$124,1,0)))))+(IF(N151=Datos!$B$127,4,IF(N151=Datos!$B$128,3,IF(N151=Datos!$B$129,2,IF(N151=Datos!$B$130,1,0))))))/4),0)</f>
        <v>2</v>
      </c>
      <c r="P151" s="221" t="s">
        <v>749</v>
      </c>
      <c r="Q151" s="221" t="s">
        <v>299</v>
      </c>
      <c r="R151" s="221" t="s">
        <v>300</v>
      </c>
      <c r="S151" s="221" t="s">
        <v>536</v>
      </c>
      <c r="T151" s="222">
        <f>ROUND((((IF(P151=Datos!$B$109,4,IF(P151=Datos!$B$110,3,IF(P151=Datos!$B$111,2,IF(P151=Datos!$B$112,1,0)))))+(IF(Q151=Datos!$B$115,4,IF(Q151=Datos!$B$116,3,IF(Q151=Datos!$B$117,2,IF(Q151=Datos!$B$118,1,0)))))+(IF(R151=Datos!$B$121,4,IF(R151=Datos!$B$122,3,IF(R151=Datos!$B$123,2,IF(R151=Datos!$B$124,1,0)))))+(IF(S151=Datos!$B$127,4,IF(S151=Datos!$B$128,3,IF(S151=Datos!$B$129,2,IF(S151=Datos!$B$130,1,0))))))/4),0)</f>
        <v>1</v>
      </c>
      <c r="U151" s="221" t="s">
        <v>749</v>
      </c>
      <c r="V151" s="221" t="s">
        <v>299</v>
      </c>
      <c r="W151" s="221" t="s">
        <v>300</v>
      </c>
      <c r="X151" s="221" t="s">
        <v>540</v>
      </c>
      <c r="Y151" s="222">
        <f>ROUND((((IF(U151=Datos!$B$109,4,IF(U151=Datos!$B$110,3,IF(U151=Datos!$B$111,2,IF(U151=Datos!$B$112,1,0)))))+(IF(V151=Datos!$B$115,4,IF(V151=Datos!$B$116,3,IF(V151=Datos!$B$117,2,IF(V151=Datos!$B$118,1,0)))))+(IF(W151=Datos!$B$121,4,IF(W151=Datos!$B$122,3,IF(W151=Datos!$B$123,2,IF(W151=Datos!$B$124,1,0)))))+(IF(X151=Datos!$B$127,4,IF(X151=Datos!$B$128,3,IF(X151=Datos!$B$129,2,IF(X151=Datos!$B$130,1,0))))))/4),0)</f>
        <v>2</v>
      </c>
      <c r="Z151" s="222">
        <f>IF(J151=Datos!$B$102,5*(O151+T151+Y151),IF(J151=Datos!$B$103,4*(O151+T151+Y151),IF(J151=Datos!$B$104,3*(O151+T151+Y151),IF(J151=Datos!$B$105,2*(O151+T151+Y151),IF(J151=Datos!$B$106,1*(O151+T151+Y151),0)))))</f>
        <v>10</v>
      </c>
      <c r="AA151" s="223" t="str">
        <f t="shared" si="10"/>
        <v>RIESGO LEVE</v>
      </c>
      <c r="AB151" s="224" t="s">
        <v>742</v>
      </c>
      <c r="AC151" s="222"/>
      <c r="AD151" s="222"/>
      <c r="AE151" s="222"/>
      <c r="AF151" s="225"/>
    </row>
    <row r="152" spans="1:32" s="45" customFormat="1" ht="97.5" customHeight="1" thickBot="1">
      <c r="A152" s="209"/>
      <c r="B152" s="209"/>
      <c r="C152" s="357" t="s">
        <v>582</v>
      </c>
      <c r="D152" s="358"/>
      <c r="E152" s="221" t="s">
        <v>308</v>
      </c>
      <c r="F152" s="221" t="s">
        <v>676</v>
      </c>
      <c r="G152" s="221" t="s">
        <v>696</v>
      </c>
      <c r="H152" s="221" t="s">
        <v>689</v>
      </c>
      <c r="I152" s="221" t="s">
        <v>704</v>
      </c>
      <c r="J152" s="221" t="s">
        <v>281</v>
      </c>
      <c r="K152" s="221" t="s">
        <v>749</v>
      </c>
      <c r="L152" s="221" t="s">
        <v>299</v>
      </c>
      <c r="M152" s="221" t="s">
        <v>300</v>
      </c>
      <c r="N152" s="221" t="s">
        <v>529</v>
      </c>
      <c r="O152" s="222">
        <f>ROUND((((IF(K152=Datos!$B$109,4,IF(K152=Datos!$B$110,3,IF(K152=Datos!$B$111,2,IF(K152=Datos!$B$112,1,0)))))+(IF(L152=Datos!$B$115,4,IF(L152=Datos!$B$116,3,IF(L152=Datos!$B$117,2,IF(L152=Datos!$B$118,1,0)))))+(IF(M152=Datos!$B$121,4,IF(M152=Datos!$B$122,3,IF(M152=Datos!$B$123,2,IF(M152=Datos!$B$124,1,0)))))+(IF(N152=Datos!$B$127,4,IF(N152=Datos!$B$128,3,IF(N152=Datos!$B$129,2,IF(N152=Datos!$B$130,1,0))))))/4),0)</f>
        <v>2</v>
      </c>
      <c r="P152" s="221" t="s">
        <v>749</v>
      </c>
      <c r="Q152" s="221" t="s">
        <v>299</v>
      </c>
      <c r="R152" s="221" t="s">
        <v>300</v>
      </c>
      <c r="S152" s="221" t="s">
        <v>536</v>
      </c>
      <c r="T152" s="222">
        <f>ROUND((((IF(P152=Datos!$B$109,4,IF(P152=Datos!$B$110,3,IF(P152=Datos!$B$111,2,IF(P152=Datos!$B$112,1,0)))))+(IF(Q152=Datos!$B$115,4,IF(Q152=Datos!$B$116,3,IF(Q152=Datos!$B$117,2,IF(Q152=Datos!$B$118,1,0)))))+(IF(R152=Datos!$B$121,4,IF(R152=Datos!$B$122,3,IF(R152=Datos!$B$123,2,IF(R152=Datos!$B$124,1,0)))))+(IF(S152=Datos!$B$127,4,IF(S152=Datos!$B$128,3,IF(S152=Datos!$B$129,2,IF(S152=Datos!$B$130,1,0))))))/4),0)</f>
        <v>1</v>
      </c>
      <c r="U152" s="221" t="s">
        <v>749</v>
      </c>
      <c r="V152" s="221" t="s">
        <v>299</v>
      </c>
      <c r="W152" s="221" t="s">
        <v>300</v>
      </c>
      <c r="X152" s="221" t="s">
        <v>540</v>
      </c>
      <c r="Y152" s="222">
        <f>ROUND((((IF(U152=Datos!$B$109,4,IF(U152=Datos!$B$110,3,IF(U152=Datos!$B$111,2,IF(U152=Datos!$B$112,1,0)))))+(IF(V152=Datos!$B$115,4,IF(V152=Datos!$B$116,3,IF(V152=Datos!$B$117,2,IF(V152=Datos!$B$118,1,0)))))+(IF(W152=Datos!$B$121,4,IF(W152=Datos!$B$122,3,IF(W152=Datos!$B$123,2,IF(W152=Datos!$B$124,1,0)))))+(IF(X152=Datos!$B$127,4,IF(X152=Datos!$B$128,3,IF(X152=Datos!$B$129,2,IF(X152=Datos!$B$130,1,0))))))/4),0)</f>
        <v>2</v>
      </c>
      <c r="Z152" s="222">
        <f>IF(J152=Datos!$B$102,5*(O152+T152+Y152),IF(J152=Datos!$B$103,4*(O152+T152+Y152),IF(J152=Datos!$B$104,3*(O152+T152+Y152),IF(J152=Datos!$B$105,2*(O152+T152+Y152),IF(J152=Datos!$B$106,1*(O152+T152+Y152),0)))))</f>
        <v>10</v>
      </c>
      <c r="AA152" s="223" t="str">
        <f t="shared" si="10"/>
        <v>RIESGO LEVE</v>
      </c>
      <c r="AB152" s="224" t="s">
        <v>742</v>
      </c>
      <c r="AC152" s="222"/>
      <c r="AD152" s="222"/>
      <c r="AE152" s="222"/>
      <c r="AF152" s="225"/>
    </row>
    <row r="153" spans="1:32" s="45" customFormat="1" ht="97.5" customHeight="1" thickBot="1">
      <c r="A153" s="209"/>
      <c r="B153" s="209"/>
      <c r="C153" s="357" t="s">
        <v>582</v>
      </c>
      <c r="D153" s="358"/>
      <c r="E153" s="221" t="s">
        <v>308</v>
      </c>
      <c r="F153" s="221" t="s">
        <v>676</v>
      </c>
      <c r="G153" s="221" t="s">
        <v>696</v>
      </c>
      <c r="H153" s="221" t="s">
        <v>691</v>
      </c>
      <c r="I153" s="221" t="s">
        <v>700</v>
      </c>
      <c r="J153" s="221" t="s">
        <v>280</v>
      </c>
      <c r="K153" s="221" t="s">
        <v>749</v>
      </c>
      <c r="L153" s="221" t="s">
        <v>299</v>
      </c>
      <c r="M153" s="221" t="s">
        <v>302</v>
      </c>
      <c r="N153" s="221" t="s">
        <v>530</v>
      </c>
      <c r="O153" s="222">
        <f>ROUND((((IF(K153=Datos!$B$109,4,IF(K153=Datos!$B$110,3,IF(K153=Datos!$B$111,2,IF(K153=Datos!$B$112,1,0)))))+(IF(L153=Datos!$B$115,4,IF(L153=Datos!$B$116,3,IF(L153=Datos!$B$117,2,IF(L153=Datos!$B$118,1,0)))))+(IF(M153=Datos!$B$121,4,IF(M153=Datos!$B$122,3,IF(M153=Datos!$B$123,2,IF(M153=Datos!$B$124,1,0)))))+(IF(N153=Datos!$B$127,4,IF(N153=Datos!$B$128,3,IF(N153=Datos!$B$129,2,IF(N153=Datos!$B$130,1,0))))))/4),0)</f>
        <v>1</v>
      </c>
      <c r="P153" s="221" t="s">
        <v>749</v>
      </c>
      <c r="Q153" s="221" t="s">
        <v>299</v>
      </c>
      <c r="R153" s="221" t="s">
        <v>302</v>
      </c>
      <c r="S153" s="221" t="s">
        <v>536</v>
      </c>
      <c r="T153" s="222">
        <f>ROUND((((IF(P153=Datos!$B$109,4,IF(P153=Datos!$B$110,3,IF(P153=Datos!$B$111,2,IF(P153=Datos!$B$112,1,0)))))+(IF(Q153=Datos!$B$115,4,IF(Q153=Datos!$B$116,3,IF(Q153=Datos!$B$117,2,IF(Q153=Datos!$B$118,1,0)))))+(IF(R153=Datos!$B$121,4,IF(R153=Datos!$B$122,3,IF(R153=Datos!$B$123,2,IF(R153=Datos!$B$124,1,0)))))+(IF(S153=Datos!$B$127,4,IF(S153=Datos!$B$128,3,IF(S153=Datos!$B$129,2,IF(S153=Datos!$B$130,1,0))))))/4),0)</f>
        <v>1</v>
      </c>
      <c r="U153" s="221" t="s">
        <v>749</v>
      </c>
      <c r="V153" s="221" t="s">
        <v>299</v>
      </c>
      <c r="W153" s="221" t="s">
        <v>302</v>
      </c>
      <c r="X153" s="221" t="s">
        <v>540</v>
      </c>
      <c r="Y153" s="222">
        <f>ROUND((((IF(U153=Datos!$B$109,4,IF(U153=Datos!$B$110,3,IF(U153=Datos!$B$111,2,IF(U153=Datos!$B$112,1,0)))))+(IF(V153=Datos!$B$115,4,IF(V153=Datos!$B$116,3,IF(V153=Datos!$B$117,2,IF(V153=Datos!$B$118,1,0)))))+(IF(W153=Datos!$B$121,4,IF(W153=Datos!$B$122,3,IF(W153=Datos!$B$123,2,IF(W153=Datos!$B$124,1,0)))))+(IF(X153=Datos!$B$127,4,IF(X153=Datos!$B$128,3,IF(X153=Datos!$B$129,2,IF(X153=Datos!$B$130,1,0))))))/4),0)</f>
        <v>1</v>
      </c>
      <c r="Z153" s="222">
        <f>IF(J153=Datos!$B$102,5*(O153+T153+Y153),IF(J153=Datos!$B$103,4*(O153+T153+Y153),IF(J153=Datos!$B$104,3*(O153+T153+Y153),IF(J153=Datos!$B$105,2*(O153+T153+Y153),IF(J153=Datos!$B$106,1*(O153+T153+Y153),0)))))</f>
        <v>9</v>
      </c>
      <c r="AA153" s="223" t="str">
        <f t="shared" ref="AA153:AA155" si="16">IF(Z153=0,"-",IF(Z153&gt;40,"RIESGO SIGNIFICATIVO",IF(Z153&lt;21,"RIESGO LEVE","RIESGO MODERADO")))</f>
        <v>RIESGO LEVE</v>
      </c>
      <c r="AB153" s="224" t="s">
        <v>742</v>
      </c>
      <c r="AC153" s="222"/>
      <c r="AD153" s="222"/>
      <c r="AE153" s="222"/>
      <c r="AF153" s="225"/>
    </row>
    <row r="154" spans="1:32" s="45" customFormat="1" ht="97.5" customHeight="1" thickBot="1">
      <c r="A154" s="209"/>
      <c r="B154" s="209"/>
      <c r="C154" s="357" t="s">
        <v>582</v>
      </c>
      <c r="D154" s="358"/>
      <c r="E154" s="221" t="s">
        <v>308</v>
      </c>
      <c r="F154" s="221" t="s">
        <v>676</v>
      </c>
      <c r="G154" s="221" t="s">
        <v>696</v>
      </c>
      <c r="H154" s="221" t="s">
        <v>689</v>
      </c>
      <c r="I154" s="221" t="s">
        <v>700</v>
      </c>
      <c r="J154" s="221" t="s">
        <v>280</v>
      </c>
      <c r="K154" s="221" t="s">
        <v>749</v>
      </c>
      <c r="L154" s="221" t="s">
        <v>299</v>
      </c>
      <c r="M154" s="221" t="s">
        <v>302</v>
      </c>
      <c r="N154" s="221" t="s">
        <v>530</v>
      </c>
      <c r="O154" s="222">
        <f>ROUND((((IF(K154=Datos!$B$109,4,IF(K154=Datos!$B$110,3,IF(K154=Datos!$B$111,2,IF(K154=Datos!$B$112,1,0)))))+(IF(L154=Datos!$B$115,4,IF(L154=Datos!$B$116,3,IF(L154=Datos!$B$117,2,IF(L154=Datos!$B$118,1,0)))))+(IF(M154=Datos!$B$121,4,IF(M154=Datos!$B$122,3,IF(M154=Datos!$B$123,2,IF(M154=Datos!$B$124,1,0)))))+(IF(N154=Datos!$B$127,4,IF(N154=Datos!$B$128,3,IF(N154=Datos!$B$129,2,IF(N154=Datos!$B$130,1,0))))))/4),0)</f>
        <v>1</v>
      </c>
      <c r="P154" s="221" t="s">
        <v>749</v>
      </c>
      <c r="Q154" s="221" t="s">
        <v>299</v>
      </c>
      <c r="R154" s="221" t="s">
        <v>302</v>
      </c>
      <c r="S154" s="221" t="s">
        <v>536</v>
      </c>
      <c r="T154" s="222">
        <f>ROUND((((IF(P154=Datos!$B$109,4,IF(P154=Datos!$B$110,3,IF(P154=Datos!$B$111,2,IF(P154=Datos!$B$112,1,0)))))+(IF(Q154=Datos!$B$115,4,IF(Q154=Datos!$B$116,3,IF(Q154=Datos!$B$117,2,IF(Q154=Datos!$B$118,1,0)))))+(IF(R154=Datos!$B$121,4,IF(R154=Datos!$B$122,3,IF(R154=Datos!$B$123,2,IF(R154=Datos!$B$124,1,0)))))+(IF(S154=Datos!$B$127,4,IF(S154=Datos!$B$128,3,IF(S154=Datos!$B$129,2,IF(S154=Datos!$B$130,1,0))))))/4),0)</f>
        <v>1</v>
      </c>
      <c r="U154" s="221" t="s">
        <v>749</v>
      </c>
      <c r="V154" s="221" t="s">
        <v>299</v>
      </c>
      <c r="W154" s="221" t="s">
        <v>302</v>
      </c>
      <c r="X154" s="221" t="s">
        <v>540</v>
      </c>
      <c r="Y154" s="222">
        <f>ROUND((((IF(U154=Datos!$B$109,4,IF(U154=Datos!$B$110,3,IF(U154=Datos!$B$111,2,IF(U154=Datos!$B$112,1,0)))))+(IF(V154=Datos!$B$115,4,IF(V154=Datos!$B$116,3,IF(V154=Datos!$B$117,2,IF(V154=Datos!$B$118,1,0)))))+(IF(W154=Datos!$B$121,4,IF(W154=Datos!$B$122,3,IF(W154=Datos!$B$123,2,IF(W154=Datos!$B$124,1,0)))))+(IF(X154=Datos!$B$127,4,IF(X154=Datos!$B$128,3,IF(X154=Datos!$B$129,2,IF(X154=Datos!$B$130,1,0))))))/4),0)</f>
        <v>1</v>
      </c>
      <c r="Z154" s="222">
        <f>IF(J154=Datos!$B$102,5*(O154+T154+Y154),IF(J154=Datos!$B$103,4*(O154+T154+Y154),IF(J154=Datos!$B$104,3*(O154+T154+Y154),IF(J154=Datos!$B$105,2*(O154+T154+Y154),IF(J154=Datos!$B$106,1*(O154+T154+Y154),0)))))</f>
        <v>9</v>
      </c>
      <c r="AA154" s="223" t="str">
        <f t="shared" si="16"/>
        <v>RIESGO LEVE</v>
      </c>
      <c r="AB154" s="224" t="s">
        <v>742</v>
      </c>
      <c r="AC154" s="222"/>
      <c r="AD154" s="222"/>
      <c r="AE154" s="222"/>
      <c r="AF154" s="225"/>
    </row>
    <row r="155" spans="1:32" s="45" customFormat="1" ht="97.5" customHeight="1" thickBot="1">
      <c r="A155" s="209"/>
      <c r="B155" s="209"/>
      <c r="C155" s="357" t="s">
        <v>582</v>
      </c>
      <c r="D155" s="358"/>
      <c r="E155" s="221" t="s">
        <v>308</v>
      </c>
      <c r="F155" s="221" t="s">
        <v>676</v>
      </c>
      <c r="G155" s="221" t="s">
        <v>696</v>
      </c>
      <c r="H155" s="221" t="s">
        <v>692</v>
      </c>
      <c r="I155" s="221" t="s">
        <v>744</v>
      </c>
      <c r="J155" s="221" t="s">
        <v>280</v>
      </c>
      <c r="K155" s="221" t="s">
        <v>749</v>
      </c>
      <c r="L155" s="221" t="s">
        <v>301</v>
      </c>
      <c r="M155" s="221" t="s">
        <v>300</v>
      </c>
      <c r="N155" s="221" t="s">
        <v>529</v>
      </c>
      <c r="O155" s="222">
        <f>ROUND((((IF(K155=Datos!$B$109,4,IF(K155=Datos!$B$110,3,IF(K155=Datos!$B$111,2,IF(K155=Datos!$B$112,1,0)))))+(IF(L155=Datos!$B$115,4,IF(L155=Datos!$B$116,3,IF(L155=Datos!$B$117,2,IF(L155=Datos!$B$118,1,0)))))+(IF(M155=Datos!$B$121,4,IF(M155=Datos!$B$122,3,IF(M155=Datos!$B$123,2,IF(M155=Datos!$B$124,1,0)))))+(IF(N155=Datos!$B$127,4,IF(N155=Datos!$B$128,3,IF(N155=Datos!$B$129,2,IF(N155=Datos!$B$130,1,0))))))/4),0)</f>
        <v>2</v>
      </c>
      <c r="P155" s="221" t="s">
        <v>749</v>
      </c>
      <c r="Q155" s="221" t="s">
        <v>301</v>
      </c>
      <c r="R155" s="221" t="s">
        <v>300</v>
      </c>
      <c r="S155" s="221" t="s">
        <v>537</v>
      </c>
      <c r="T155" s="222">
        <f>ROUND((((IF(P155=Datos!$B$109,4,IF(P155=Datos!$B$110,3,IF(P155=Datos!$B$111,2,IF(P155=Datos!$B$112,1,0)))))+(IF(Q155=Datos!$B$115,4,IF(Q155=Datos!$B$116,3,IF(Q155=Datos!$B$117,2,IF(Q155=Datos!$B$118,1,0)))))+(IF(R155=Datos!$B$121,4,IF(R155=Datos!$B$122,3,IF(R155=Datos!$B$123,2,IF(R155=Datos!$B$124,1,0)))))+(IF(S155=Datos!$B$127,4,IF(S155=Datos!$B$128,3,IF(S155=Datos!$B$129,2,IF(S155=Datos!$B$130,1,0))))))/4),0)</f>
        <v>1</v>
      </c>
      <c r="U155" s="221" t="s">
        <v>749</v>
      </c>
      <c r="V155" s="221" t="s">
        <v>301</v>
      </c>
      <c r="W155" s="221" t="s">
        <v>300</v>
      </c>
      <c r="X155" s="221" t="s">
        <v>540</v>
      </c>
      <c r="Y155" s="222">
        <f>ROUND((((IF(U155=Datos!$B$109,4,IF(U155=Datos!$B$110,3,IF(U155=Datos!$B$111,2,IF(U155=Datos!$B$112,1,0)))))+(IF(V155=Datos!$B$115,4,IF(V155=Datos!$B$116,3,IF(V155=Datos!$B$117,2,IF(V155=Datos!$B$118,1,0)))))+(IF(W155=Datos!$B$121,4,IF(W155=Datos!$B$122,3,IF(W155=Datos!$B$123,2,IF(W155=Datos!$B$124,1,0)))))+(IF(X155=Datos!$B$127,4,IF(X155=Datos!$B$128,3,IF(X155=Datos!$B$129,2,IF(X155=Datos!$B$130,1,0))))))/4),0)</f>
        <v>1</v>
      </c>
      <c r="Z155" s="222">
        <f>IF(J155=Datos!$B$102,5*(O155+T155+Y155),IF(J155=Datos!$B$103,4*(O155+T155+Y155),IF(J155=Datos!$B$104,3*(O155+T155+Y155),IF(J155=Datos!$B$105,2*(O155+T155+Y155),IF(J155=Datos!$B$106,1*(O155+T155+Y155),0)))))</f>
        <v>12</v>
      </c>
      <c r="AA155" s="223" t="str">
        <f t="shared" si="16"/>
        <v>RIESGO LEVE</v>
      </c>
      <c r="AB155" s="224" t="s">
        <v>742</v>
      </c>
      <c r="AC155" s="222"/>
      <c r="AD155" s="222"/>
      <c r="AE155" s="222"/>
      <c r="AF155" s="225"/>
    </row>
    <row r="156" spans="1:32" s="45" customFormat="1" ht="97.5" customHeight="1" thickBot="1">
      <c r="A156" s="209"/>
      <c r="B156" s="209"/>
      <c r="C156" s="357" t="s">
        <v>582</v>
      </c>
      <c r="D156" s="358"/>
      <c r="E156" s="221" t="s">
        <v>309</v>
      </c>
      <c r="F156" s="221" t="s">
        <v>676</v>
      </c>
      <c r="G156" s="221" t="s">
        <v>696</v>
      </c>
      <c r="H156" s="221" t="s">
        <v>691</v>
      </c>
      <c r="I156" s="221" t="s">
        <v>700</v>
      </c>
      <c r="J156" s="221" t="s">
        <v>280</v>
      </c>
      <c r="K156" s="221" t="s">
        <v>749</v>
      </c>
      <c r="L156" s="221" t="s">
        <v>299</v>
      </c>
      <c r="M156" s="221" t="s">
        <v>302</v>
      </c>
      <c r="N156" s="221" t="s">
        <v>530</v>
      </c>
      <c r="O156" s="222">
        <f>ROUND((((IF(K156=Datos!$B$109,4,IF(K156=Datos!$B$110,3,IF(K156=Datos!$B$111,2,IF(K156=Datos!$B$112,1,0)))))+(IF(L156=Datos!$B$115,4,IF(L156=Datos!$B$116,3,IF(L156=Datos!$B$117,2,IF(L156=Datos!$B$118,1,0)))))+(IF(M156=Datos!$B$121,4,IF(M156=Datos!$B$122,3,IF(M156=Datos!$B$123,2,IF(M156=Datos!$B$124,1,0)))))+(IF(N156=Datos!$B$127,4,IF(N156=Datos!$B$128,3,IF(N156=Datos!$B$129,2,IF(N156=Datos!$B$130,1,0))))))/4),0)</f>
        <v>1</v>
      </c>
      <c r="P156" s="221" t="s">
        <v>749</v>
      </c>
      <c r="Q156" s="221" t="s">
        <v>299</v>
      </c>
      <c r="R156" s="221" t="s">
        <v>302</v>
      </c>
      <c r="S156" s="221" t="s">
        <v>536</v>
      </c>
      <c r="T156" s="222">
        <f>ROUND((((IF(P156=Datos!$B$109,4,IF(P156=Datos!$B$110,3,IF(P156=Datos!$B$111,2,IF(P156=Datos!$B$112,1,0)))))+(IF(Q156=Datos!$B$115,4,IF(Q156=Datos!$B$116,3,IF(Q156=Datos!$B$117,2,IF(Q156=Datos!$B$118,1,0)))))+(IF(R156=Datos!$B$121,4,IF(R156=Datos!$B$122,3,IF(R156=Datos!$B$123,2,IF(R156=Datos!$B$124,1,0)))))+(IF(S156=Datos!$B$127,4,IF(S156=Datos!$B$128,3,IF(S156=Datos!$B$129,2,IF(S156=Datos!$B$130,1,0))))))/4),0)</f>
        <v>1</v>
      </c>
      <c r="U156" s="221" t="s">
        <v>749</v>
      </c>
      <c r="V156" s="221" t="s">
        <v>299</v>
      </c>
      <c r="W156" s="221" t="s">
        <v>302</v>
      </c>
      <c r="X156" s="221" t="s">
        <v>540</v>
      </c>
      <c r="Y156" s="222">
        <f>ROUND((((IF(U156=[4]Datos!$B$109,4,IF(U156=[4]Datos!$B$110,3,IF(U156=[4]Datos!$B$111,2,IF(U156=[4]Datos!$B$112,1,0)))))+(IF(V156=[4]Datos!$B$115,4,IF(V156=[4]Datos!$B$116,3,IF(V156=[4]Datos!$B$117,2,IF(V156=[4]Datos!$B$118,1,0)))))+(IF(W156=[4]Datos!$B$121,4,IF(W156=[4]Datos!$B$122,3,IF(W156=[4]Datos!$B$123,2,IF(W156=[4]Datos!$B$124,1,0)))))+(IF(X156=[4]Datos!$B$127,4,IF(X156=[4]Datos!$B$128,3,IF(X156=[4]Datos!$B$129,2,IF(X156=[4]Datos!$B$130,1,0))))))/4),0)</f>
        <v>1</v>
      </c>
      <c r="Z156" s="222">
        <f>IF(J156=[4]Datos!$B$102,5*(O156+T156+Y156),IF(J156=[4]Datos!$B$103,4*(O156+T156+Y156),IF(J156=[4]Datos!$B$104,3*(O156+T156+Y156),IF(J156=[4]Datos!$B$105,2*(O156+T156+Y156),IF(J156=[4]Datos!$B$106,1*(O156+T156+Y156),0)))))</f>
        <v>9</v>
      </c>
      <c r="AA156" s="223" t="str">
        <f>IF(Z156=0,"-",IF(Z156&gt;40,"RIESGO SIGNIFICATIVO",IF(Z156&lt;21,"RIESGO LEVE","RIESGO MODERADO")))</f>
        <v>RIESGO LEVE</v>
      </c>
      <c r="AB156" s="224" t="s">
        <v>742</v>
      </c>
      <c r="AC156" s="222"/>
      <c r="AD156" s="222"/>
      <c r="AE156" s="222"/>
      <c r="AF156" s="225"/>
    </row>
    <row r="157" spans="1:32" s="45" customFormat="1" ht="97.5" customHeight="1" thickBot="1">
      <c r="A157" s="209"/>
      <c r="B157" s="209"/>
      <c r="C157" s="357" t="s">
        <v>582</v>
      </c>
      <c r="D157" s="358"/>
      <c r="E157" s="221" t="s">
        <v>309</v>
      </c>
      <c r="F157" s="221" t="s">
        <v>676</v>
      </c>
      <c r="G157" s="221" t="s">
        <v>696</v>
      </c>
      <c r="H157" s="221" t="s">
        <v>689</v>
      </c>
      <c r="I157" s="221" t="s">
        <v>704</v>
      </c>
      <c r="J157" s="221" t="s">
        <v>280</v>
      </c>
      <c r="K157" s="221" t="s">
        <v>749</v>
      </c>
      <c r="L157" s="221" t="s">
        <v>299</v>
      </c>
      <c r="M157" s="221" t="s">
        <v>300</v>
      </c>
      <c r="N157" s="221" t="s">
        <v>529</v>
      </c>
      <c r="O157" s="222">
        <f>ROUND((((IF(K157=Datos!$B$109,4,IF(K157=Datos!$B$110,3,IF(K157=Datos!$B$111,2,IF(K157=Datos!$B$112,1,0)))))+(IF(L157=Datos!$B$115,4,IF(L157=Datos!$B$116,3,IF(L157=Datos!$B$117,2,IF(L157=Datos!$B$118,1,0)))))+(IF(M157=Datos!$B$121,4,IF(M157=Datos!$B$122,3,IF(M157=Datos!$B$123,2,IF(M157=Datos!$B$124,1,0)))))+(IF(N157=Datos!$B$127,4,IF(N157=Datos!$B$128,3,IF(N157=Datos!$B$129,2,IF(N157=Datos!$B$130,1,0))))))/4),0)</f>
        <v>2</v>
      </c>
      <c r="P157" s="221" t="s">
        <v>749</v>
      </c>
      <c r="Q157" s="221" t="s">
        <v>299</v>
      </c>
      <c r="R157" s="221" t="s">
        <v>300</v>
      </c>
      <c r="S157" s="221" t="s">
        <v>536</v>
      </c>
      <c r="T157" s="222">
        <f>ROUND((((IF(P157=Datos!$B$109,4,IF(P157=Datos!$B$110,3,IF(P157=Datos!$B$111,2,IF(P157=Datos!$B$112,1,0)))))+(IF(Q157=Datos!$B$115,4,IF(Q157=Datos!$B$116,3,IF(Q157=Datos!$B$117,2,IF(Q157=Datos!$B$118,1,0)))))+(IF(R157=Datos!$B$121,4,IF(R157=Datos!$B$122,3,IF(R157=Datos!$B$123,2,IF(R157=Datos!$B$124,1,0)))))+(IF(S157=Datos!$B$127,4,IF(S157=Datos!$B$128,3,IF(S157=Datos!$B$129,2,IF(S157=Datos!$B$130,1,0))))))/4),0)</f>
        <v>1</v>
      </c>
      <c r="U157" s="221" t="s">
        <v>749</v>
      </c>
      <c r="V157" s="221" t="s">
        <v>299</v>
      </c>
      <c r="W157" s="221" t="s">
        <v>300</v>
      </c>
      <c r="X157" s="221" t="s">
        <v>540</v>
      </c>
      <c r="Y157" s="222">
        <f>ROUND((((IF(U157=Datos!$B$109,4,IF(U157=Datos!$B$110,3,IF(U157=Datos!$B$111,2,IF(U157=Datos!$B$112,1,0)))))+(IF(V157=Datos!$B$115,4,IF(V157=Datos!$B$116,3,IF(V157=Datos!$B$117,2,IF(V157=Datos!$B$118,1,0)))))+(IF(W157=Datos!$B$121,4,IF(W157=Datos!$B$122,3,IF(W157=Datos!$B$123,2,IF(W157=Datos!$B$124,1,0)))))+(IF(X157=Datos!$B$127,4,IF(X157=Datos!$B$128,3,IF(X157=Datos!$B$129,2,IF(X157=Datos!$B$130,1,0))))))/4),0)</f>
        <v>2</v>
      </c>
      <c r="Z157" s="222">
        <f>IF(J157=Datos!$B$102,5*(O157+T157+Y157),IF(J157=Datos!$B$103,4*(O157+T157+Y157),IF(J157=Datos!$B$104,3*(O157+T157+Y157),IF(J157=Datos!$B$105,2*(O157+T157+Y157),IF(J157=Datos!$B$106,1*(O157+T157+Y157),0)))))</f>
        <v>15</v>
      </c>
      <c r="AA157" s="223" t="str">
        <f t="shared" ref="AA157:AA158" si="17">IF(Z157=0,"-",IF(Z157&gt;40,"RIESGO SIGNIFICATIVO",IF(Z157&lt;21,"RIESGO LEVE","RIESGO MODERADO")))</f>
        <v>RIESGO LEVE</v>
      </c>
      <c r="AB157" s="224" t="s">
        <v>742</v>
      </c>
      <c r="AC157" s="222"/>
      <c r="AD157" s="222"/>
      <c r="AE157" s="222"/>
      <c r="AF157" s="225"/>
    </row>
    <row r="158" spans="1:32" s="45" customFormat="1" ht="97.5" customHeight="1" thickBot="1">
      <c r="A158" s="209"/>
      <c r="B158" s="209"/>
      <c r="C158" s="357" t="s">
        <v>582</v>
      </c>
      <c r="D158" s="358"/>
      <c r="E158" s="221" t="s">
        <v>309</v>
      </c>
      <c r="F158" s="221" t="s">
        <v>676</v>
      </c>
      <c r="G158" s="221" t="s">
        <v>696</v>
      </c>
      <c r="H158" s="221" t="s">
        <v>691</v>
      </c>
      <c r="I158" s="221" t="s">
        <v>704</v>
      </c>
      <c r="J158" s="221" t="s">
        <v>280</v>
      </c>
      <c r="K158" s="221" t="s">
        <v>749</v>
      </c>
      <c r="L158" s="221" t="s">
        <v>299</v>
      </c>
      <c r="M158" s="221" t="s">
        <v>300</v>
      </c>
      <c r="N158" s="221" t="s">
        <v>529</v>
      </c>
      <c r="O158" s="222">
        <f>ROUND((((IF(K158=Datos!$B$109,4,IF(K158=Datos!$B$110,3,IF(K158=Datos!$B$111,2,IF(K158=Datos!$B$112,1,0)))))+(IF(L158=Datos!$B$115,4,IF(L158=Datos!$B$116,3,IF(L158=Datos!$B$117,2,IF(L158=Datos!$B$118,1,0)))))+(IF(M158=Datos!$B$121,4,IF(M158=Datos!$B$122,3,IF(M158=Datos!$B$123,2,IF(M158=Datos!$B$124,1,0)))))+(IF(N158=Datos!$B$127,4,IF(N158=Datos!$B$128,3,IF(N158=Datos!$B$129,2,IF(N158=Datos!$B$130,1,0))))))/4),0)</f>
        <v>2</v>
      </c>
      <c r="P158" s="221" t="s">
        <v>749</v>
      </c>
      <c r="Q158" s="221" t="s">
        <v>299</v>
      </c>
      <c r="R158" s="221" t="s">
        <v>300</v>
      </c>
      <c r="S158" s="221" t="s">
        <v>536</v>
      </c>
      <c r="T158" s="222">
        <f>ROUND((((IF(P158=Datos!$B$109,4,IF(P158=Datos!$B$110,3,IF(P158=Datos!$B$111,2,IF(P158=Datos!$B$112,1,0)))))+(IF(Q158=Datos!$B$115,4,IF(Q158=Datos!$B$116,3,IF(Q158=Datos!$B$117,2,IF(Q158=Datos!$B$118,1,0)))))+(IF(R158=Datos!$B$121,4,IF(R158=Datos!$B$122,3,IF(R158=Datos!$B$123,2,IF(R158=Datos!$B$124,1,0)))))+(IF(S158=Datos!$B$127,4,IF(S158=Datos!$B$128,3,IF(S158=Datos!$B$129,2,IF(S158=Datos!$B$130,1,0))))))/4),0)</f>
        <v>1</v>
      </c>
      <c r="U158" s="221" t="s">
        <v>749</v>
      </c>
      <c r="V158" s="221" t="s">
        <v>299</v>
      </c>
      <c r="W158" s="221" t="s">
        <v>300</v>
      </c>
      <c r="X158" s="221" t="s">
        <v>540</v>
      </c>
      <c r="Y158" s="222">
        <f>ROUND((((IF(U158=Datos!$B$109,4,IF(U158=Datos!$B$110,3,IF(U158=Datos!$B$111,2,IF(U158=Datos!$B$112,1,0)))))+(IF(V158=Datos!$B$115,4,IF(V158=Datos!$B$116,3,IF(V158=Datos!$B$117,2,IF(V158=Datos!$B$118,1,0)))))+(IF(W158=Datos!$B$121,4,IF(W158=Datos!$B$122,3,IF(W158=Datos!$B$123,2,IF(W158=Datos!$B$124,1,0)))))+(IF(X158=Datos!$B$127,4,IF(X158=Datos!$B$128,3,IF(X158=Datos!$B$129,2,IF(X158=Datos!$B$130,1,0))))))/4),0)</f>
        <v>2</v>
      </c>
      <c r="Z158" s="222">
        <f>IF(J158=Datos!$B$102,5*(O158+T158+Y158),IF(J158=Datos!$B$103,4*(O158+T158+Y158),IF(J158=Datos!$B$104,3*(O158+T158+Y158),IF(J158=Datos!$B$105,2*(O158+T158+Y158),IF(J158=Datos!$B$106,1*(O158+T158+Y158),0)))))</f>
        <v>15</v>
      </c>
      <c r="AA158" s="223" t="str">
        <f t="shared" si="17"/>
        <v>RIESGO LEVE</v>
      </c>
      <c r="AB158" s="224" t="s">
        <v>742</v>
      </c>
      <c r="AC158" s="222"/>
      <c r="AD158" s="222"/>
      <c r="AE158" s="222"/>
      <c r="AF158" s="225"/>
    </row>
    <row r="159" spans="1:32" s="45" customFormat="1" ht="97.5" customHeight="1" thickBot="1">
      <c r="A159" s="209"/>
      <c r="B159" s="209"/>
      <c r="C159" s="357" t="s">
        <v>582</v>
      </c>
      <c r="D159" s="358"/>
      <c r="E159" s="221" t="s">
        <v>309</v>
      </c>
      <c r="F159" s="221" t="s">
        <v>676</v>
      </c>
      <c r="G159" s="221" t="s">
        <v>696</v>
      </c>
      <c r="H159" s="221" t="s">
        <v>689</v>
      </c>
      <c r="I159" s="221" t="s">
        <v>700</v>
      </c>
      <c r="J159" s="221" t="s">
        <v>280</v>
      </c>
      <c r="K159" s="221" t="s">
        <v>749</v>
      </c>
      <c r="L159" s="221" t="s">
        <v>299</v>
      </c>
      <c r="M159" s="221" t="s">
        <v>302</v>
      </c>
      <c r="N159" s="221" t="s">
        <v>530</v>
      </c>
      <c r="O159" s="222">
        <f>ROUND((((IF(K159=[4]Datos!$B$109,4,IF(K159=[4]Datos!$B$110,3,IF(K159=[4]Datos!$B$111,2,IF(K159=[4]Datos!$B$112,1,0)))))+(IF(L159=[4]Datos!$B$115,4,IF(L159=[4]Datos!$B$116,3,IF(L159=[4]Datos!$B$117,2,IF(L159=[4]Datos!$B$118,1,0)))))+(IF(M159=[4]Datos!$B$121,4,IF(M159=[4]Datos!$B$122,3,IF(M159=[4]Datos!$B$123,2,IF(M159=[4]Datos!$B$124,1,0)))))+(IF(N159=[4]Datos!$B$127,4,IF(N159=[4]Datos!$B$128,3,IF(N159=[4]Datos!$B$129,2,IF(N159=[4]Datos!$B$130,1,0))))))/4),0)</f>
        <v>1</v>
      </c>
      <c r="P159" s="221" t="s">
        <v>749</v>
      </c>
      <c r="Q159" s="221" t="s">
        <v>301</v>
      </c>
      <c r="R159" s="221" t="s">
        <v>302</v>
      </c>
      <c r="S159" s="221" t="s">
        <v>537</v>
      </c>
      <c r="T159" s="222">
        <f>ROUND((((IF(P159=Datos!$B$109,4,IF(P159=Datos!$B$110,3,IF(P159=Datos!$B$111,2,IF(P159=Datos!$B$112,1,0)))))+(IF(Q159=Datos!$B$115,4,IF(Q159=Datos!$B$116,3,IF(Q159=Datos!$B$117,2,IF(Q159=Datos!$B$118,1,0)))))+(IF(R159=Datos!$B$121,4,IF(R159=Datos!$B$122,3,IF(R159=Datos!$B$123,2,IF(R159=Datos!$B$124,1,0)))))+(IF(S159=Datos!$B$127,4,IF(S159=Datos!$B$128,3,IF(S159=Datos!$B$129,2,IF(S159=Datos!$B$130,1,0))))))/4),0)</f>
        <v>1</v>
      </c>
      <c r="U159" s="221" t="s">
        <v>749</v>
      </c>
      <c r="V159" s="221" t="s">
        <v>299</v>
      </c>
      <c r="W159" s="221" t="s">
        <v>302</v>
      </c>
      <c r="X159" s="221" t="s">
        <v>540</v>
      </c>
      <c r="Y159" s="222">
        <f>ROUND((((IF(U159=[4]Datos!$B$109,4,IF(U159=[4]Datos!$B$110,3,IF(U159=[4]Datos!$B$111,2,IF(U159=[4]Datos!$B$112,1,0)))))+(IF(V159=[4]Datos!$B$115,4,IF(V159=[4]Datos!$B$116,3,IF(V159=[4]Datos!$B$117,2,IF(V159=[4]Datos!$B$118,1,0)))))+(IF(W159=[4]Datos!$B$121,4,IF(W159=[4]Datos!$B$122,3,IF(W159=[4]Datos!$B$123,2,IF(W159=[4]Datos!$B$124,1,0)))))+(IF(X159=[4]Datos!$B$127,4,IF(X159=[4]Datos!$B$128,3,IF(X159=[4]Datos!$B$129,2,IF(X159=[4]Datos!$B$130,1,0))))))/4),0)</f>
        <v>1</v>
      </c>
      <c r="Z159" s="222">
        <f>IF(J159=[4]Datos!$B$102,5*(O159+T159+Y159),IF(J159=[4]Datos!$B$103,4*(O159+T159+Y159),IF(J159=[4]Datos!$B$104,3*(O159+T159+Y159),IF(J159=[4]Datos!$B$105,2*(O159+T159+Y159),IF(J159=[4]Datos!$B$106,1*(O159+T159+Y159),0)))))</f>
        <v>9</v>
      </c>
      <c r="AA159" s="223" t="str">
        <f t="shared" ref="AA159" si="18">IF(Z159=0,"-",IF(Z159&gt;40,"RIESGO SIGNIFICATIVO",IF(Z159&lt;21,"RIESGO LEVE","RIESGO MODERADO")))</f>
        <v>RIESGO LEVE</v>
      </c>
      <c r="AB159" s="224" t="s">
        <v>742</v>
      </c>
      <c r="AC159" s="222"/>
      <c r="AD159" s="222"/>
      <c r="AE159" s="222"/>
      <c r="AF159" s="225"/>
    </row>
    <row r="160" spans="1:32" s="45" customFormat="1" ht="97.5" customHeight="1" thickBot="1">
      <c r="A160" s="209"/>
      <c r="B160" s="209"/>
      <c r="C160" s="357" t="s">
        <v>582</v>
      </c>
      <c r="D160" s="358"/>
      <c r="E160" s="221" t="s">
        <v>764</v>
      </c>
      <c r="F160" s="221" t="s">
        <v>676</v>
      </c>
      <c r="G160" s="221" t="s">
        <v>696</v>
      </c>
      <c r="H160" s="221" t="s">
        <v>691</v>
      </c>
      <c r="I160" s="221" t="s">
        <v>700</v>
      </c>
      <c r="J160" s="221" t="s">
        <v>280</v>
      </c>
      <c r="K160" s="221" t="s">
        <v>749</v>
      </c>
      <c r="L160" s="221" t="s">
        <v>299</v>
      </c>
      <c r="M160" s="221" t="s">
        <v>302</v>
      </c>
      <c r="N160" s="221" t="s">
        <v>530</v>
      </c>
      <c r="O160" s="222">
        <f>ROUND((((IF(K160=Datos!$B$109,4,IF(K160=Datos!$B$110,3,IF(K160=Datos!$B$111,2,IF(K160=Datos!$B$112,1,0)))))+(IF(L160=Datos!$B$115,4,IF(L160=Datos!$B$116,3,IF(L160=Datos!$B$117,2,IF(L160=Datos!$B$118,1,0)))))+(IF(M160=Datos!$B$121,4,IF(M160=Datos!$B$122,3,IF(M160=Datos!$B$123,2,IF(M160=Datos!$B$124,1,0)))))+(IF(N160=Datos!$B$127,4,IF(N160=Datos!$B$128,3,IF(N160=Datos!$B$129,2,IF(N160=Datos!$B$130,1,0))))))/4),0)</f>
        <v>1</v>
      </c>
      <c r="P160" s="221" t="s">
        <v>749</v>
      </c>
      <c r="Q160" s="221" t="s">
        <v>299</v>
      </c>
      <c r="R160" s="221" t="s">
        <v>302</v>
      </c>
      <c r="S160" s="221" t="s">
        <v>536</v>
      </c>
      <c r="T160" s="222">
        <f>ROUND((((IF(P160=Datos!$B$109,4,IF(P160=Datos!$B$110,3,IF(P160=Datos!$B$111,2,IF(P160=Datos!$B$112,1,0)))))+(IF(Q160=Datos!$B$115,4,IF(Q160=Datos!$B$116,3,IF(Q160=Datos!$B$117,2,IF(Q160=Datos!$B$118,1,0)))))+(IF(R160=Datos!$B$121,4,IF(R160=Datos!$B$122,3,IF(R160=Datos!$B$123,2,IF(R160=Datos!$B$124,1,0)))))+(IF(S160=Datos!$B$127,4,IF(S160=Datos!$B$128,3,IF(S160=Datos!$B$129,2,IF(S160=Datos!$B$130,1,0))))))/4),0)</f>
        <v>1</v>
      </c>
      <c r="U160" s="221" t="s">
        <v>749</v>
      </c>
      <c r="V160" s="221" t="s">
        <v>299</v>
      </c>
      <c r="W160" s="221" t="s">
        <v>302</v>
      </c>
      <c r="X160" s="221" t="s">
        <v>540</v>
      </c>
      <c r="Y160" s="222">
        <f>ROUND((((IF(U160=[4]Datos!$B$109,4,IF(U160=[4]Datos!$B$110,3,IF(U160=[4]Datos!$B$111,2,IF(U160=[4]Datos!$B$112,1,0)))))+(IF(V160=[4]Datos!$B$115,4,IF(V160=[4]Datos!$B$116,3,IF(V160=[4]Datos!$B$117,2,IF(V160=[4]Datos!$B$118,1,0)))))+(IF(W160=[4]Datos!$B$121,4,IF(W160=[4]Datos!$B$122,3,IF(W160=[4]Datos!$B$123,2,IF(W160=[4]Datos!$B$124,1,0)))))+(IF(X160=[4]Datos!$B$127,4,IF(X160=[4]Datos!$B$128,3,IF(X160=[4]Datos!$B$129,2,IF(X160=[4]Datos!$B$130,1,0))))))/4),0)</f>
        <v>1</v>
      </c>
      <c r="Z160" s="222">
        <f>IF(J160=[4]Datos!$B$102,5*(O160+T160+Y160),IF(J160=[4]Datos!$B$103,4*(O160+T160+Y160),IF(J160=[4]Datos!$B$104,3*(O160+T160+Y160),IF(J160=[4]Datos!$B$105,2*(O160+T160+Y160),IF(J160=[4]Datos!$B$106,1*(O160+T160+Y160),0)))))</f>
        <v>9</v>
      </c>
      <c r="AA160" s="223" t="str">
        <f>IF(Z160=0,"-",IF(Z160&gt;40,"RIESGO SIGNIFICATIVO",IF(Z160&lt;21,"RIESGO LEVE","RIESGO MODERADO")))</f>
        <v>RIESGO LEVE</v>
      </c>
      <c r="AB160" s="224" t="s">
        <v>742</v>
      </c>
      <c r="AC160" s="222"/>
      <c r="AD160" s="222"/>
      <c r="AE160" s="222"/>
      <c r="AF160" s="225"/>
    </row>
    <row r="161" spans="1:32" s="45" customFormat="1" ht="97.5" customHeight="1" thickBot="1">
      <c r="A161" s="209"/>
      <c r="B161" s="209"/>
      <c r="C161" s="357" t="s">
        <v>582</v>
      </c>
      <c r="D161" s="358"/>
      <c r="E161" s="221" t="s">
        <v>764</v>
      </c>
      <c r="F161" s="221" t="s">
        <v>676</v>
      </c>
      <c r="G161" s="221" t="s">
        <v>696</v>
      </c>
      <c r="H161" s="221" t="s">
        <v>689</v>
      </c>
      <c r="I161" s="221" t="s">
        <v>704</v>
      </c>
      <c r="J161" s="221" t="s">
        <v>280</v>
      </c>
      <c r="K161" s="221" t="s">
        <v>749</v>
      </c>
      <c r="L161" s="221" t="s">
        <v>299</v>
      </c>
      <c r="M161" s="221" t="s">
        <v>300</v>
      </c>
      <c r="N161" s="221" t="s">
        <v>529</v>
      </c>
      <c r="O161" s="222">
        <f>ROUND((((IF(K161=Datos!$B$109,4,IF(K161=Datos!$B$110,3,IF(K161=Datos!$B$111,2,IF(K161=Datos!$B$112,1,0)))))+(IF(L161=Datos!$B$115,4,IF(L161=Datos!$B$116,3,IF(L161=Datos!$B$117,2,IF(L161=Datos!$B$118,1,0)))))+(IF(M161=Datos!$B$121,4,IF(M161=Datos!$B$122,3,IF(M161=Datos!$B$123,2,IF(M161=Datos!$B$124,1,0)))))+(IF(N161=Datos!$B$127,4,IF(N161=Datos!$B$128,3,IF(N161=Datos!$B$129,2,IF(N161=Datos!$B$130,1,0))))))/4),0)</f>
        <v>2</v>
      </c>
      <c r="P161" s="221" t="s">
        <v>749</v>
      </c>
      <c r="Q161" s="221" t="s">
        <v>299</v>
      </c>
      <c r="R161" s="221" t="s">
        <v>300</v>
      </c>
      <c r="S161" s="221" t="s">
        <v>536</v>
      </c>
      <c r="T161" s="222">
        <f>ROUND((((IF(P161=Datos!$B$109,4,IF(P161=Datos!$B$110,3,IF(P161=Datos!$B$111,2,IF(P161=Datos!$B$112,1,0)))))+(IF(Q161=Datos!$B$115,4,IF(Q161=Datos!$B$116,3,IF(Q161=Datos!$B$117,2,IF(Q161=Datos!$B$118,1,0)))))+(IF(R161=Datos!$B$121,4,IF(R161=Datos!$B$122,3,IF(R161=Datos!$B$123,2,IF(R161=Datos!$B$124,1,0)))))+(IF(S161=Datos!$B$127,4,IF(S161=Datos!$B$128,3,IF(S161=Datos!$B$129,2,IF(S161=Datos!$B$130,1,0))))))/4),0)</f>
        <v>1</v>
      </c>
      <c r="U161" s="221" t="s">
        <v>749</v>
      </c>
      <c r="V161" s="221" t="s">
        <v>299</v>
      </c>
      <c r="W161" s="221" t="s">
        <v>300</v>
      </c>
      <c r="X161" s="221" t="s">
        <v>540</v>
      </c>
      <c r="Y161" s="222">
        <f>ROUND((((IF(U161=Datos!$B$109,4,IF(U161=Datos!$B$110,3,IF(U161=Datos!$B$111,2,IF(U161=Datos!$B$112,1,0)))))+(IF(V161=Datos!$B$115,4,IF(V161=Datos!$B$116,3,IF(V161=Datos!$B$117,2,IF(V161=Datos!$B$118,1,0)))))+(IF(W161=Datos!$B$121,4,IF(W161=Datos!$B$122,3,IF(W161=Datos!$B$123,2,IF(W161=Datos!$B$124,1,0)))))+(IF(X161=Datos!$B$127,4,IF(X161=Datos!$B$128,3,IF(X161=Datos!$B$129,2,IF(X161=Datos!$B$130,1,0))))))/4),0)</f>
        <v>2</v>
      </c>
      <c r="Z161" s="222">
        <f>IF(J161=Datos!$B$102,5*(O161+T161+Y161),IF(J161=Datos!$B$103,4*(O161+T161+Y161),IF(J161=Datos!$B$104,3*(O161+T161+Y161),IF(J161=Datos!$B$105,2*(O161+T161+Y161),IF(J161=Datos!$B$106,1*(O161+T161+Y161),0)))))</f>
        <v>15</v>
      </c>
      <c r="AA161" s="223" t="str">
        <f t="shared" ref="AA161:AA163" si="19">IF(Z161=0,"-",IF(Z161&gt;40,"RIESGO SIGNIFICATIVO",IF(Z161&lt;21,"RIESGO LEVE","RIESGO MODERADO")))</f>
        <v>RIESGO LEVE</v>
      </c>
      <c r="AB161" s="224" t="s">
        <v>742</v>
      </c>
      <c r="AC161" s="222"/>
      <c r="AD161" s="222"/>
      <c r="AE161" s="222"/>
      <c r="AF161" s="225"/>
    </row>
    <row r="162" spans="1:32" s="45" customFormat="1" ht="97.5" customHeight="1" thickBot="1">
      <c r="A162" s="209"/>
      <c r="B162" s="209"/>
      <c r="C162" s="357" t="s">
        <v>582</v>
      </c>
      <c r="D162" s="358"/>
      <c r="E162" s="221" t="s">
        <v>764</v>
      </c>
      <c r="F162" s="221" t="s">
        <v>676</v>
      </c>
      <c r="G162" s="221" t="s">
        <v>696</v>
      </c>
      <c r="H162" s="221" t="s">
        <v>691</v>
      </c>
      <c r="I162" s="221" t="s">
        <v>704</v>
      </c>
      <c r="J162" s="221" t="s">
        <v>280</v>
      </c>
      <c r="K162" s="221" t="s">
        <v>749</v>
      </c>
      <c r="L162" s="221" t="s">
        <v>299</v>
      </c>
      <c r="M162" s="221" t="s">
        <v>300</v>
      </c>
      <c r="N162" s="221" t="s">
        <v>529</v>
      </c>
      <c r="O162" s="222">
        <f>ROUND((((IF(K162=Datos!$B$109,4,IF(K162=Datos!$B$110,3,IF(K162=Datos!$B$111,2,IF(K162=Datos!$B$112,1,0)))))+(IF(L162=Datos!$B$115,4,IF(L162=Datos!$B$116,3,IF(L162=Datos!$B$117,2,IF(L162=Datos!$B$118,1,0)))))+(IF(M162=Datos!$B$121,4,IF(M162=Datos!$B$122,3,IF(M162=Datos!$B$123,2,IF(M162=Datos!$B$124,1,0)))))+(IF(N162=Datos!$B$127,4,IF(N162=Datos!$B$128,3,IF(N162=Datos!$B$129,2,IF(N162=Datos!$B$130,1,0))))))/4),0)</f>
        <v>2</v>
      </c>
      <c r="P162" s="221" t="s">
        <v>749</v>
      </c>
      <c r="Q162" s="221" t="s">
        <v>299</v>
      </c>
      <c r="R162" s="221" t="s">
        <v>300</v>
      </c>
      <c r="S162" s="221" t="s">
        <v>536</v>
      </c>
      <c r="T162" s="222">
        <f>ROUND((((IF(P162=Datos!$B$109,4,IF(P162=Datos!$B$110,3,IF(P162=Datos!$B$111,2,IF(P162=Datos!$B$112,1,0)))))+(IF(Q162=Datos!$B$115,4,IF(Q162=Datos!$B$116,3,IF(Q162=Datos!$B$117,2,IF(Q162=Datos!$B$118,1,0)))))+(IF(R162=Datos!$B$121,4,IF(R162=Datos!$B$122,3,IF(R162=Datos!$B$123,2,IF(R162=Datos!$B$124,1,0)))))+(IF(S162=Datos!$B$127,4,IF(S162=Datos!$B$128,3,IF(S162=Datos!$B$129,2,IF(S162=Datos!$B$130,1,0))))))/4),0)</f>
        <v>1</v>
      </c>
      <c r="U162" s="221" t="s">
        <v>749</v>
      </c>
      <c r="V162" s="221" t="s">
        <v>299</v>
      </c>
      <c r="W162" s="221" t="s">
        <v>300</v>
      </c>
      <c r="X162" s="221" t="s">
        <v>540</v>
      </c>
      <c r="Y162" s="222">
        <f>ROUND((((IF(U162=Datos!$B$109,4,IF(U162=Datos!$B$110,3,IF(U162=Datos!$B$111,2,IF(U162=Datos!$B$112,1,0)))))+(IF(V162=Datos!$B$115,4,IF(V162=Datos!$B$116,3,IF(V162=Datos!$B$117,2,IF(V162=Datos!$B$118,1,0)))))+(IF(W162=Datos!$B$121,4,IF(W162=Datos!$B$122,3,IF(W162=Datos!$B$123,2,IF(W162=Datos!$B$124,1,0)))))+(IF(X162=Datos!$B$127,4,IF(X162=Datos!$B$128,3,IF(X162=Datos!$B$129,2,IF(X162=Datos!$B$130,1,0))))))/4),0)</f>
        <v>2</v>
      </c>
      <c r="Z162" s="222">
        <f>IF(J162=Datos!$B$102,5*(O162+T162+Y162),IF(J162=Datos!$B$103,4*(O162+T162+Y162),IF(J162=Datos!$B$104,3*(O162+T162+Y162),IF(J162=Datos!$B$105,2*(O162+T162+Y162),IF(J162=Datos!$B$106,1*(O162+T162+Y162),0)))))</f>
        <v>15</v>
      </c>
      <c r="AA162" s="223" t="str">
        <f t="shared" si="19"/>
        <v>RIESGO LEVE</v>
      </c>
      <c r="AB162" s="224" t="s">
        <v>742</v>
      </c>
      <c r="AC162" s="222"/>
      <c r="AD162" s="222"/>
      <c r="AE162" s="222"/>
      <c r="AF162" s="225"/>
    </row>
    <row r="163" spans="1:32" s="45" customFormat="1" ht="97.5" customHeight="1" thickBot="1">
      <c r="A163" s="209"/>
      <c r="B163" s="209"/>
      <c r="C163" s="357" t="s">
        <v>582</v>
      </c>
      <c r="D163" s="358"/>
      <c r="E163" s="221" t="s">
        <v>764</v>
      </c>
      <c r="F163" s="221" t="s">
        <v>676</v>
      </c>
      <c r="G163" s="221" t="s">
        <v>696</v>
      </c>
      <c r="H163" s="221" t="s">
        <v>689</v>
      </c>
      <c r="I163" s="221" t="s">
        <v>700</v>
      </c>
      <c r="J163" s="221" t="s">
        <v>280</v>
      </c>
      <c r="K163" s="221" t="s">
        <v>749</v>
      </c>
      <c r="L163" s="221" t="s">
        <v>299</v>
      </c>
      <c r="M163" s="221" t="s">
        <v>302</v>
      </c>
      <c r="N163" s="221" t="s">
        <v>530</v>
      </c>
      <c r="O163" s="222">
        <f>ROUND((((IF(K163=[4]Datos!$B$109,4,IF(K163=[4]Datos!$B$110,3,IF(K163=[4]Datos!$B$111,2,IF(K163=[4]Datos!$B$112,1,0)))))+(IF(L163=[4]Datos!$B$115,4,IF(L163=[4]Datos!$B$116,3,IF(L163=[4]Datos!$B$117,2,IF(L163=[4]Datos!$B$118,1,0)))))+(IF(M163=[4]Datos!$B$121,4,IF(M163=[4]Datos!$B$122,3,IF(M163=[4]Datos!$B$123,2,IF(M163=[4]Datos!$B$124,1,0)))))+(IF(N163=[4]Datos!$B$127,4,IF(N163=[4]Datos!$B$128,3,IF(N163=[4]Datos!$B$129,2,IF(N163=[4]Datos!$B$130,1,0))))))/4),0)</f>
        <v>1</v>
      </c>
      <c r="P163" s="221" t="s">
        <v>749</v>
      </c>
      <c r="Q163" s="221" t="s">
        <v>301</v>
      </c>
      <c r="R163" s="221" t="s">
        <v>302</v>
      </c>
      <c r="S163" s="221" t="s">
        <v>537</v>
      </c>
      <c r="T163" s="222">
        <f>ROUND((((IF(P163=Datos!$B$109,4,IF(P163=Datos!$B$110,3,IF(P163=Datos!$B$111,2,IF(P163=Datos!$B$112,1,0)))))+(IF(Q163=Datos!$B$115,4,IF(Q163=Datos!$B$116,3,IF(Q163=Datos!$B$117,2,IF(Q163=Datos!$B$118,1,0)))))+(IF(R163=Datos!$B$121,4,IF(R163=Datos!$B$122,3,IF(R163=Datos!$B$123,2,IF(R163=Datos!$B$124,1,0)))))+(IF(S163=Datos!$B$127,4,IF(S163=Datos!$B$128,3,IF(S163=Datos!$B$129,2,IF(S163=Datos!$B$130,1,0))))))/4),0)</f>
        <v>1</v>
      </c>
      <c r="U163" s="221" t="s">
        <v>749</v>
      </c>
      <c r="V163" s="221" t="s">
        <v>299</v>
      </c>
      <c r="W163" s="221" t="s">
        <v>302</v>
      </c>
      <c r="X163" s="221" t="s">
        <v>540</v>
      </c>
      <c r="Y163" s="222">
        <f>ROUND((((IF(U163=[4]Datos!$B$109,4,IF(U163=[4]Datos!$B$110,3,IF(U163=[4]Datos!$B$111,2,IF(U163=[4]Datos!$B$112,1,0)))))+(IF(V163=[4]Datos!$B$115,4,IF(V163=[4]Datos!$B$116,3,IF(V163=[4]Datos!$B$117,2,IF(V163=[4]Datos!$B$118,1,0)))))+(IF(W163=[4]Datos!$B$121,4,IF(W163=[4]Datos!$B$122,3,IF(W163=[4]Datos!$B$123,2,IF(W163=[4]Datos!$B$124,1,0)))))+(IF(X163=[4]Datos!$B$127,4,IF(X163=[4]Datos!$B$128,3,IF(X163=[4]Datos!$B$129,2,IF(X163=[4]Datos!$B$130,1,0))))))/4),0)</f>
        <v>1</v>
      </c>
      <c r="Z163" s="222">
        <f>IF(J163=[4]Datos!$B$102,5*(O163+T163+Y163),IF(J163=[4]Datos!$B$103,4*(O163+T163+Y163),IF(J163=[4]Datos!$B$104,3*(O163+T163+Y163),IF(J163=[4]Datos!$B$105,2*(O163+T163+Y163),IF(J163=[4]Datos!$B$106,1*(O163+T163+Y163),0)))))</f>
        <v>9</v>
      </c>
      <c r="AA163" s="223" t="str">
        <f t="shared" si="19"/>
        <v>RIESGO LEVE</v>
      </c>
      <c r="AB163" s="224" t="s">
        <v>742</v>
      </c>
      <c r="AC163" s="222"/>
      <c r="AD163" s="222"/>
      <c r="AE163" s="222"/>
      <c r="AF163" s="225"/>
    </row>
    <row r="164" spans="1:32" s="45" customFormat="1" ht="97.5" customHeight="1" thickBot="1">
      <c r="A164" s="209"/>
      <c r="B164" s="209"/>
      <c r="C164" s="357" t="s">
        <v>582</v>
      </c>
      <c r="D164" s="358"/>
      <c r="E164" s="221" t="s">
        <v>310</v>
      </c>
      <c r="F164" s="221" t="s">
        <v>676</v>
      </c>
      <c r="G164" s="221" t="s">
        <v>696</v>
      </c>
      <c r="H164" s="221" t="s">
        <v>691</v>
      </c>
      <c r="I164" s="221" t="s">
        <v>700</v>
      </c>
      <c r="J164" s="221" t="s">
        <v>280</v>
      </c>
      <c r="K164" s="221" t="s">
        <v>749</v>
      </c>
      <c r="L164" s="221" t="s">
        <v>299</v>
      </c>
      <c r="M164" s="221" t="s">
        <v>302</v>
      </c>
      <c r="N164" s="221" t="s">
        <v>530</v>
      </c>
      <c r="O164" s="222">
        <f>ROUND((((IF(K164=Datos!$B$109,4,IF(K164=Datos!$B$110,3,IF(K164=Datos!$B$111,2,IF(K164=Datos!$B$112,1,0)))))+(IF(L164=Datos!$B$115,4,IF(L164=Datos!$B$116,3,IF(L164=Datos!$B$117,2,IF(L164=Datos!$B$118,1,0)))))+(IF(M164=Datos!$B$121,4,IF(M164=Datos!$B$122,3,IF(M164=Datos!$B$123,2,IF(M164=Datos!$B$124,1,0)))))+(IF(N164=Datos!$B$127,4,IF(N164=Datos!$B$128,3,IF(N164=Datos!$B$129,2,IF(N164=Datos!$B$130,1,0))))))/4),0)</f>
        <v>1</v>
      </c>
      <c r="P164" s="221" t="s">
        <v>749</v>
      </c>
      <c r="Q164" s="221" t="s">
        <v>299</v>
      </c>
      <c r="R164" s="221" t="s">
        <v>302</v>
      </c>
      <c r="S164" s="221" t="s">
        <v>536</v>
      </c>
      <c r="T164" s="222">
        <f>ROUND((((IF(P164=Datos!$B$109,4,IF(P164=Datos!$B$110,3,IF(P164=Datos!$B$111,2,IF(P164=Datos!$B$112,1,0)))))+(IF(Q164=Datos!$B$115,4,IF(Q164=Datos!$B$116,3,IF(Q164=Datos!$B$117,2,IF(Q164=Datos!$B$118,1,0)))))+(IF(R164=Datos!$B$121,4,IF(R164=Datos!$B$122,3,IF(R164=Datos!$B$123,2,IF(R164=Datos!$B$124,1,0)))))+(IF(S164=Datos!$B$127,4,IF(S164=Datos!$B$128,3,IF(S164=Datos!$B$129,2,IF(S164=Datos!$B$130,1,0))))))/4),0)</f>
        <v>1</v>
      </c>
      <c r="U164" s="221" t="s">
        <v>749</v>
      </c>
      <c r="V164" s="221" t="s">
        <v>299</v>
      </c>
      <c r="W164" s="221" t="s">
        <v>302</v>
      </c>
      <c r="X164" s="221" t="s">
        <v>540</v>
      </c>
      <c r="Y164" s="222">
        <f>ROUND((((IF(U164=Datos!$B$109,4,IF(U164=Datos!$B$110,3,IF(U164=Datos!$B$111,2,IF(U164=Datos!$B$112,1,0)))))+(IF(V164=Datos!$B$115,4,IF(V164=Datos!$B$116,3,IF(V164=Datos!$B$117,2,IF(V164=Datos!$B$118,1,0)))))+(IF(W164=Datos!$B$121,4,IF(W164=Datos!$B$122,3,IF(W164=Datos!$B$123,2,IF(W164=Datos!$B$124,1,0)))))+(IF(X164=Datos!$B$127,4,IF(X164=Datos!$B$128,3,IF(X164=Datos!$B$129,2,IF(X164=Datos!$B$130,1,0))))))/4),0)</f>
        <v>1</v>
      </c>
      <c r="Z164" s="222">
        <f>IF(J164=Datos!$B$102,5*(O164+T164+Y164),IF(J164=Datos!$B$103,4*(O164+T164+Y164),IF(J164=Datos!$B$104,3*(O164+T164+Y164),IF(J164=Datos!$B$105,2*(O164+T164+Y164),IF(J164=Datos!$B$106,1*(O164+T164+Y164),0)))))</f>
        <v>9</v>
      </c>
      <c r="AA164" s="223" t="str">
        <f t="shared" si="10"/>
        <v>RIESGO LEVE</v>
      </c>
      <c r="AB164" s="224" t="s">
        <v>742</v>
      </c>
      <c r="AC164" s="222"/>
      <c r="AD164" s="222"/>
      <c r="AE164" s="222"/>
      <c r="AF164" s="225"/>
    </row>
    <row r="165" spans="1:32" s="45" customFormat="1" ht="97.5" customHeight="1" thickBot="1">
      <c r="A165" s="209"/>
      <c r="B165" s="209"/>
      <c r="C165" s="357" t="s">
        <v>582</v>
      </c>
      <c r="D165" s="358"/>
      <c r="E165" s="221" t="s">
        <v>310</v>
      </c>
      <c r="F165" s="221" t="s">
        <v>676</v>
      </c>
      <c r="G165" s="221" t="s">
        <v>696</v>
      </c>
      <c r="H165" s="221" t="s">
        <v>689</v>
      </c>
      <c r="I165" s="221" t="s">
        <v>700</v>
      </c>
      <c r="J165" s="221" t="s">
        <v>280</v>
      </c>
      <c r="K165" s="221" t="s">
        <v>749</v>
      </c>
      <c r="L165" s="221" t="s">
        <v>299</v>
      </c>
      <c r="M165" s="221" t="s">
        <v>302</v>
      </c>
      <c r="N165" s="221" t="s">
        <v>530</v>
      </c>
      <c r="O165" s="222">
        <f>ROUND((((IF(K165=Datos!$B$109,4,IF(K165=Datos!$B$110,3,IF(K165=Datos!$B$111,2,IF(K165=Datos!$B$112,1,0)))))+(IF(L165=Datos!$B$115,4,IF(L165=Datos!$B$116,3,IF(L165=Datos!$B$117,2,IF(L165=Datos!$B$118,1,0)))))+(IF(M165=Datos!$B$121,4,IF(M165=Datos!$B$122,3,IF(M165=Datos!$B$123,2,IF(M165=Datos!$B$124,1,0)))))+(IF(N165=Datos!$B$127,4,IF(N165=Datos!$B$128,3,IF(N165=Datos!$B$129,2,IF(N165=Datos!$B$130,1,0))))))/4),0)</f>
        <v>1</v>
      </c>
      <c r="P165" s="221" t="s">
        <v>749</v>
      </c>
      <c r="Q165" s="221" t="s">
        <v>299</v>
      </c>
      <c r="R165" s="221" t="s">
        <v>302</v>
      </c>
      <c r="S165" s="221" t="s">
        <v>536</v>
      </c>
      <c r="T165" s="222">
        <f>ROUND((((IF(P165=Datos!$B$109,4,IF(P165=Datos!$B$110,3,IF(P165=Datos!$B$111,2,IF(P165=Datos!$B$112,1,0)))))+(IF(Q165=Datos!$B$115,4,IF(Q165=Datos!$B$116,3,IF(Q165=Datos!$B$117,2,IF(Q165=Datos!$B$118,1,0)))))+(IF(R165=Datos!$B$121,4,IF(R165=Datos!$B$122,3,IF(R165=Datos!$B$123,2,IF(R165=Datos!$B$124,1,0)))))+(IF(S165=Datos!$B$127,4,IF(S165=Datos!$B$128,3,IF(S165=Datos!$B$129,2,IF(S165=Datos!$B$130,1,0))))))/4),0)</f>
        <v>1</v>
      </c>
      <c r="U165" s="221" t="s">
        <v>749</v>
      </c>
      <c r="V165" s="221" t="s">
        <v>299</v>
      </c>
      <c r="W165" s="221" t="s">
        <v>302</v>
      </c>
      <c r="X165" s="221" t="s">
        <v>540</v>
      </c>
      <c r="Y165" s="222">
        <f>ROUND((((IF(U165=Datos!$B$109,4,IF(U165=Datos!$B$110,3,IF(U165=Datos!$B$111,2,IF(U165=Datos!$B$112,1,0)))))+(IF(V165=Datos!$B$115,4,IF(V165=Datos!$B$116,3,IF(V165=Datos!$B$117,2,IF(V165=Datos!$B$118,1,0)))))+(IF(W165=Datos!$B$121,4,IF(W165=Datos!$B$122,3,IF(W165=Datos!$B$123,2,IF(W165=Datos!$B$124,1,0)))))+(IF(X165=Datos!$B$127,4,IF(X165=Datos!$B$128,3,IF(X165=Datos!$B$129,2,IF(X165=Datos!$B$130,1,0))))))/4),0)</f>
        <v>1</v>
      </c>
      <c r="Z165" s="222">
        <f>IF(J165=Datos!$B$102,5*(O165+T165+Y165),IF(J165=Datos!$B$103,4*(O165+T165+Y165),IF(J165=Datos!$B$104,3*(O165+T165+Y165),IF(J165=Datos!$B$105,2*(O165+T165+Y165),IF(J165=Datos!$B$106,1*(O165+T165+Y165),0)))))</f>
        <v>9</v>
      </c>
      <c r="AA165" s="223" t="str">
        <f t="shared" si="10"/>
        <v>RIESGO LEVE</v>
      </c>
      <c r="AB165" s="224" t="s">
        <v>742</v>
      </c>
      <c r="AC165" s="222"/>
      <c r="AD165" s="222"/>
      <c r="AE165" s="222"/>
      <c r="AF165" s="225"/>
    </row>
    <row r="166" spans="1:32" s="45" customFormat="1" ht="97.5" customHeight="1" thickBot="1">
      <c r="A166" s="209"/>
      <c r="B166" s="209"/>
      <c r="C166" s="357" t="s">
        <v>582</v>
      </c>
      <c r="D166" s="358"/>
      <c r="E166" s="221" t="s">
        <v>310</v>
      </c>
      <c r="F166" s="221" t="s">
        <v>676</v>
      </c>
      <c r="G166" s="221" t="s">
        <v>696</v>
      </c>
      <c r="H166" s="221" t="s">
        <v>691</v>
      </c>
      <c r="I166" s="221" t="s">
        <v>704</v>
      </c>
      <c r="J166" s="221" t="s">
        <v>280</v>
      </c>
      <c r="K166" s="221" t="s">
        <v>749</v>
      </c>
      <c r="L166" s="221" t="s">
        <v>299</v>
      </c>
      <c r="M166" s="221" t="s">
        <v>300</v>
      </c>
      <c r="N166" s="221" t="s">
        <v>529</v>
      </c>
      <c r="O166" s="222">
        <f>ROUND((((IF(K166=Datos!$B$109,4,IF(K166=Datos!$B$110,3,IF(K166=Datos!$B$111,2,IF(K166=Datos!$B$112,1,0)))))+(IF(L166=Datos!$B$115,4,IF(L166=Datos!$B$116,3,IF(L166=Datos!$B$117,2,IF(L166=Datos!$B$118,1,0)))))+(IF(M166=Datos!$B$121,4,IF(M166=Datos!$B$122,3,IF(M166=Datos!$B$123,2,IF(M166=Datos!$B$124,1,0)))))+(IF(N166=Datos!$B$127,4,IF(N166=Datos!$B$128,3,IF(N166=Datos!$B$129,2,IF(N166=Datos!$B$130,1,0))))))/4),0)</f>
        <v>2</v>
      </c>
      <c r="P166" s="221" t="s">
        <v>749</v>
      </c>
      <c r="Q166" s="221" t="s">
        <v>299</v>
      </c>
      <c r="R166" s="221" t="s">
        <v>300</v>
      </c>
      <c r="S166" s="221" t="s">
        <v>536</v>
      </c>
      <c r="T166" s="222">
        <f>ROUND((((IF(P166=Datos!$B$109,4,IF(P166=Datos!$B$110,3,IF(P166=Datos!$B$111,2,IF(P166=Datos!$B$112,1,0)))))+(IF(Q166=Datos!$B$115,4,IF(Q166=Datos!$B$116,3,IF(Q166=Datos!$B$117,2,IF(Q166=Datos!$B$118,1,0)))))+(IF(R166=Datos!$B$121,4,IF(R166=Datos!$B$122,3,IF(R166=Datos!$B$123,2,IF(R166=Datos!$B$124,1,0)))))+(IF(S166=Datos!$B$127,4,IF(S166=Datos!$B$128,3,IF(S166=Datos!$B$129,2,IF(S166=Datos!$B$130,1,0))))))/4),0)</f>
        <v>1</v>
      </c>
      <c r="U166" s="221" t="s">
        <v>749</v>
      </c>
      <c r="V166" s="221" t="s">
        <v>299</v>
      </c>
      <c r="W166" s="221" t="s">
        <v>300</v>
      </c>
      <c r="X166" s="221" t="s">
        <v>540</v>
      </c>
      <c r="Y166" s="222">
        <f>ROUND((((IF(U166=Datos!$B$109,4,IF(U166=Datos!$B$110,3,IF(U166=Datos!$B$111,2,IF(U166=Datos!$B$112,1,0)))))+(IF(V166=Datos!$B$115,4,IF(V166=Datos!$B$116,3,IF(V166=Datos!$B$117,2,IF(V166=Datos!$B$118,1,0)))))+(IF(W166=Datos!$B$121,4,IF(W166=Datos!$B$122,3,IF(W166=Datos!$B$123,2,IF(W166=Datos!$B$124,1,0)))))+(IF(X166=Datos!$B$127,4,IF(X166=Datos!$B$128,3,IF(X166=Datos!$B$129,2,IF(X166=Datos!$B$130,1,0))))))/4),0)</f>
        <v>2</v>
      </c>
      <c r="Z166" s="222">
        <f>IF(J166=Datos!$B$102,5*(O166+T166+Y166),IF(J166=Datos!$B$103,4*(O166+T166+Y166),IF(J166=Datos!$B$104,3*(O166+T166+Y166),IF(J166=Datos!$B$105,2*(O166+T166+Y166),IF(J166=Datos!$B$106,1*(O166+T166+Y166),0)))))</f>
        <v>15</v>
      </c>
      <c r="AA166" s="223" t="str">
        <f t="shared" si="10"/>
        <v>RIESGO LEVE</v>
      </c>
      <c r="AB166" s="224" t="s">
        <v>742</v>
      </c>
      <c r="AC166" s="222"/>
      <c r="AD166" s="222"/>
      <c r="AE166" s="222"/>
      <c r="AF166" s="225"/>
    </row>
    <row r="167" spans="1:32" s="45" customFormat="1" ht="97.5" customHeight="1" thickBot="1">
      <c r="A167" s="209"/>
      <c r="B167" s="209"/>
      <c r="C167" s="357" t="s">
        <v>582</v>
      </c>
      <c r="D167" s="358"/>
      <c r="E167" s="221" t="s">
        <v>310</v>
      </c>
      <c r="F167" s="221" t="s">
        <v>676</v>
      </c>
      <c r="G167" s="221" t="s">
        <v>696</v>
      </c>
      <c r="H167" s="221" t="s">
        <v>689</v>
      </c>
      <c r="I167" s="221" t="s">
        <v>704</v>
      </c>
      <c r="J167" s="221" t="s">
        <v>280</v>
      </c>
      <c r="K167" s="221" t="s">
        <v>749</v>
      </c>
      <c r="L167" s="221" t="s">
        <v>299</v>
      </c>
      <c r="M167" s="221" t="s">
        <v>300</v>
      </c>
      <c r="N167" s="221" t="s">
        <v>529</v>
      </c>
      <c r="O167" s="222">
        <f>ROUND((((IF(K167=Datos!$B$109,4,IF(K167=Datos!$B$110,3,IF(K167=Datos!$B$111,2,IF(K167=Datos!$B$112,1,0)))))+(IF(L167=Datos!$B$115,4,IF(L167=Datos!$B$116,3,IF(L167=Datos!$B$117,2,IF(L167=Datos!$B$118,1,0)))))+(IF(M167=Datos!$B$121,4,IF(M167=Datos!$B$122,3,IF(M167=Datos!$B$123,2,IF(M167=Datos!$B$124,1,0)))))+(IF(N167=Datos!$B$127,4,IF(N167=Datos!$B$128,3,IF(N167=Datos!$B$129,2,IF(N167=Datos!$B$130,1,0))))))/4),0)</f>
        <v>2</v>
      </c>
      <c r="P167" s="221" t="s">
        <v>749</v>
      </c>
      <c r="Q167" s="221" t="s">
        <v>299</v>
      </c>
      <c r="R167" s="221" t="s">
        <v>300</v>
      </c>
      <c r="S167" s="221" t="s">
        <v>536</v>
      </c>
      <c r="T167" s="222">
        <f>ROUND((((IF(P167=Datos!$B$109,4,IF(P167=Datos!$B$110,3,IF(P167=Datos!$B$111,2,IF(P167=Datos!$B$112,1,0)))))+(IF(Q167=Datos!$B$115,4,IF(Q167=Datos!$B$116,3,IF(Q167=Datos!$B$117,2,IF(Q167=Datos!$B$118,1,0)))))+(IF(R167=Datos!$B$121,4,IF(R167=Datos!$B$122,3,IF(R167=Datos!$B$123,2,IF(R167=Datos!$B$124,1,0)))))+(IF(S167=Datos!$B$127,4,IF(S167=Datos!$B$128,3,IF(S167=Datos!$B$129,2,IF(S167=Datos!$B$130,1,0))))))/4),0)</f>
        <v>1</v>
      </c>
      <c r="U167" s="221" t="s">
        <v>749</v>
      </c>
      <c r="V167" s="221" t="s">
        <v>299</v>
      </c>
      <c r="W167" s="221" t="s">
        <v>300</v>
      </c>
      <c r="X167" s="221" t="s">
        <v>540</v>
      </c>
      <c r="Y167" s="222">
        <f>ROUND((((IF(U167=Datos!$B$109,4,IF(U167=Datos!$B$110,3,IF(U167=Datos!$B$111,2,IF(U167=Datos!$B$112,1,0)))))+(IF(V167=Datos!$B$115,4,IF(V167=Datos!$B$116,3,IF(V167=Datos!$B$117,2,IF(V167=Datos!$B$118,1,0)))))+(IF(W167=Datos!$B$121,4,IF(W167=Datos!$B$122,3,IF(W167=Datos!$B$123,2,IF(W167=Datos!$B$124,1,0)))))+(IF(X167=Datos!$B$127,4,IF(X167=Datos!$B$128,3,IF(X167=Datos!$B$129,2,IF(X167=Datos!$B$130,1,0))))))/4),0)</f>
        <v>2</v>
      </c>
      <c r="Z167" s="222">
        <f>IF(J167=Datos!$B$102,5*(O167+T167+Y167),IF(J167=Datos!$B$103,4*(O167+T167+Y167),IF(J167=Datos!$B$104,3*(O167+T167+Y167),IF(J167=Datos!$B$105,2*(O167+T167+Y167),IF(J167=Datos!$B$106,1*(O167+T167+Y167),0)))))</f>
        <v>15</v>
      </c>
      <c r="AA167" s="223" t="str">
        <f t="shared" si="10"/>
        <v>RIESGO LEVE</v>
      </c>
      <c r="AB167" s="224" t="s">
        <v>742</v>
      </c>
      <c r="AC167" s="222"/>
      <c r="AD167" s="222"/>
      <c r="AE167" s="222"/>
      <c r="AF167" s="225"/>
    </row>
    <row r="168" spans="1:32" s="45" customFormat="1" ht="97.5" customHeight="1" thickBot="1">
      <c r="A168" s="209"/>
      <c r="B168" s="209"/>
      <c r="C168" s="357" t="s">
        <v>582</v>
      </c>
      <c r="D168" s="358"/>
      <c r="E168" s="221" t="s">
        <v>310</v>
      </c>
      <c r="F168" s="221" t="s">
        <v>676</v>
      </c>
      <c r="G168" s="221" t="s">
        <v>696</v>
      </c>
      <c r="H168" s="221" t="s">
        <v>694</v>
      </c>
      <c r="I168" s="221" t="s">
        <v>725</v>
      </c>
      <c r="J168" s="221" t="s">
        <v>281</v>
      </c>
      <c r="K168" s="221" t="s">
        <v>749</v>
      </c>
      <c r="L168" s="221" t="s">
        <v>301</v>
      </c>
      <c r="M168" s="221" t="s">
        <v>300</v>
      </c>
      <c r="N168" s="221" t="s">
        <v>529</v>
      </c>
      <c r="O168" s="222">
        <f>ROUND((((IF(K168=Datos!$B$109,4,IF(K168=Datos!$B$110,3,IF(K168=Datos!$B$111,2,IF(K168=Datos!$B$112,1,0)))))+(IF(L168=Datos!$B$115,4,IF(L168=Datos!$B$116,3,IF(L168=Datos!$B$117,2,IF(L168=Datos!$B$118,1,0)))))+(IF(M168=Datos!$B$121,4,IF(M168=Datos!$B$122,3,IF(M168=Datos!$B$123,2,IF(M168=Datos!$B$124,1,0)))))+(IF(N168=Datos!$B$127,4,IF(N168=Datos!$B$128,3,IF(N168=Datos!$B$129,2,IF(N168=Datos!$B$130,1,0))))))/4),0)</f>
        <v>2</v>
      </c>
      <c r="P168" s="221" t="s">
        <v>749</v>
      </c>
      <c r="Q168" s="221" t="s">
        <v>301</v>
      </c>
      <c r="R168" s="221" t="s">
        <v>300</v>
      </c>
      <c r="S168" s="221" t="s">
        <v>537</v>
      </c>
      <c r="T168" s="222">
        <f>ROUND((((IF(P168=Datos!$B$109,4,IF(P168=Datos!$B$110,3,IF(P168=Datos!$B$111,2,IF(P168=Datos!$B$112,1,0)))))+(IF(Q168=Datos!$B$115,4,IF(Q168=Datos!$B$116,3,IF(Q168=Datos!$B$117,2,IF(Q168=Datos!$B$118,1,0)))))+(IF(R168=Datos!$B$121,4,IF(R168=Datos!$B$122,3,IF(R168=Datos!$B$123,2,IF(R168=Datos!$B$124,1,0)))))+(IF(S168=Datos!$B$127,4,IF(S168=Datos!$B$128,3,IF(S168=Datos!$B$129,2,IF(S168=Datos!$B$130,1,0))))))/4),0)</f>
        <v>1</v>
      </c>
      <c r="U168" s="221" t="s">
        <v>749</v>
      </c>
      <c r="V168" s="221" t="s">
        <v>301</v>
      </c>
      <c r="W168" s="221" t="s">
        <v>300</v>
      </c>
      <c r="X168" s="221" t="s">
        <v>540</v>
      </c>
      <c r="Y168" s="222">
        <f>ROUND((((IF(U168=Datos!$B$109,4,IF(U168=Datos!$B$110,3,IF(U168=Datos!$B$111,2,IF(U168=Datos!$B$112,1,0)))))+(IF(V168=Datos!$B$115,4,IF(V168=Datos!$B$116,3,IF(V168=Datos!$B$117,2,IF(V168=Datos!$B$118,1,0)))))+(IF(W168=Datos!$B$121,4,IF(W168=Datos!$B$122,3,IF(W168=Datos!$B$123,2,IF(W168=Datos!$B$124,1,0)))))+(IF(X168=Datos!$B$127,4,IF(X168=Datos!$B$128,3,IF(X168=Datos!$B$129,2,IF(X168=Datos!$B$130,1,0))))))/4),0)</f>
        <v>1</v>
      </c>
      <c r="Z168" s="222">
        <f>IF(J168=Datos!$B$102,5*(O168+T168+Y168),IF(J168=Datos!$B$103,4*(O168+T168+Y168),IF(J168=Datos!$B$104,3*(O168+T168+Y168),IF(J168=Datos!$B$105,2*(O168+T168+Y168),IF(J168=Datos!$B$106,1*(O168+T168+Y168),0)))))</f>
        <v>8</v>
      </c>
      <c r="AA168" s="223" t="str">
        <f t="shared" ref="AA168:AA172" si="20">IF(Z168=0,"-",IF(Z168&gt;40,"RIESGO SIGNIFICATIVO",IF(Z168&lt;21,"RIESGO LEVE","RIESGO MODERADO")))</f>
        <v>RIESGO LEVE</v>
      </c>
      <c r="AB168" s="224" t="s">
        <v>742</v>
      </c>
      <c r="AC168" s="222"/>
      <c r="AD168" s="222"/>
      <c r="AE168" s="222"/>
      <c r="AF168" s="225"/>
    </row>
    <row r="169" spans="1:32" s="45" customFormat="1" ht="97.5" customHeight="1" thickBot="1">
      <c r="A169" s="209"/>
      <c r="B169" s="209"/>
      <c r="C169" s="357" t="s">
        <v>582</v>
      </c>
      <c r="D169" s="358"/>
      <c r="E169" s="221" t="s">
        <v>682</v>
      </c>
      <c r="F169" s="221" t="s">
        <v>676</v>
      </c>
      <c r="G169" s="221" t="s">
        <v>696</v>
      </c>
      <c r="H169" s="221" t="s">
        <v>694</v>
      </c>
      <c r="I169" s="221" t="s">
        <v>420</v>
      </c>
      <c r="J169" s="221" t="s">
        <v>281</v>
      </c>
      <c r="K169" s="221" t="s">
        <v>748</v>
      </c>
      <c r="L169" s="221" t="s">
        <v>299</v>
      </c>
      <c r="M169" s="221" t="s">
        <v>297</v>
      </c>
      <c r="N169" s="221" t="s">
        <v>529</v>
      </c>
      <c r="O169" s="222">
        <f>ROUND((((IF(K169=[4]Datos!$B$109,4,IF(K169=[4]Datos!$B$110,3,IF(K169=[4]Datos!$B$111,2,IF(K169=[4]Datos!$B$112,1,0)))))+(IF(L169=[4]Datos!$B$115,4,IF(L169=[4]Datos!$B$116,3,IF(L169=[4]Datos!$B$117,2,IF(L169=[4]Datos!$B$118,1,0)))))+(IF(M169=[4]Datos!$B$121,4,IF(M169=[4]Datos!$B$122,3,IF(M169=[4]Datos!$B$123,2,IF(M169=[4]Datos!$B$124,1,0)))))+(IF(N169=[4]Datos!$B$127,4,IF(N169=[4]Datos!$B$128,3,IF(N169=[4]Datos!$B$129,2,IF(N169=[4]Datos!$B$130,1,0))))))/4),0)</f>
        <v>2</v>
      </c>
      <c r="P169" s="221" t="s">
        <v>748</v>
      </c>
      <c r="Q169" s="221" t="s">
        <v>299</v>
      </c>
      <c r="R169" s="221" t="s">
        <v>302</v>
      </c>
      <c r="S169" s="221" t="s">
        <v>537</v>
      </c>
      <c r="T169" s="222">
        <f>ROUND((((IF(P169=[4]Datos!$B$109,4,IF(P169=[4]Datos!$B$110,3,IF(P169=[4]Datos!$B$111,2,IF(P169=[4]Datos!$B$112,1,0)))))+(IF(Q169=[4]Datos!$B$115,4,IF(Q169=[4]Datos!$B$116,3,IF(Q169=[4]Datos!$B$117,2,IF(Q169=[4]Datos!$B$118,1,0)))))+(IF(R169=[4]Datos!$B$121,4,IF(R169=[4]Datos!$B$122,3,IF(R169=[4]Datos!$B$123,2,IF(R169=[4]Datos!$B$124,1,0)))))+(IF(S169=[4]Datos!$B$127,4,IF(S169=[4]Datos!$B$128,3,IF(S169=[4]Datos!$B$129,2,IF(S169=[4]Datos!$B$130,1,0))))))/4),0)</f>
        <v>1</v>
      </c>
      <c r="U169" s="221" t="s">
        <v>295</v>
      </c>
      <c r="V169" s="221" t="s">
        <v>299</v>
      </c>
      <c r="W169" s="221" t="s">
        <v>300</v>
      </c>
      <c r="X169" s="221" t="s">
        <v>298</v>
      </c>
      <c r="Y169" s="222">
        <f>ROUND((((IF(U169=[4]Datos!$B$109,4,IF(U169=[4]Datos!$B$110,3,IF(U169=[4]Datos!$B$111,2,IF(U169=[4]Datos!$B$112,1,0)))))+(IF(V169=[4]Datos!$B$115,4,IF(V169=[4]Datos!$B$116,3,IF(V169=[4]Datos!$B$117,2,IF(V169=[4]Datos!$B$118,1,0)))))+(IF(W169=[4]Datos!$B$121,4,IF(W169=[4]Datos!$B$122,3,IF(W169=[4]Datos!$B$123,2,IF(W169=[4]Datos!$B$124,1,0)))))+(IF(X169=[4]Datos!$B$127,4,IF(X169=[4]Datos!$B$128,3,IF(X169=[4]Datos!$B$129,2,IF(X169=[4]Datos!$B$130,1,0))))))/4),0)</f>
        <v>3</v>
      </c>
      <c r="Z169" s="222">
        <f>IF(J169=[4]Datos!$B$102,5*(O169+T169+Y169),IF(J169=[4]Datos!$B$103,4*(O169+T169+Y169),IF(J169=[4]Datos!$B$104,3*(O169+T169+Y169),IF(J169=[4]Datos!$B$105,2*(O169+T169+Y169),IF(J169=[4]Datos!$B$106,1*(O169+T169+Y169),0)))))</f>
        <v>12</v>
      </c>
      <c r="AA169" s="223" t="str">
        <f t="shared" si="20"/>
        <v>RIESGO LEVE</v>
      </c>
      <c r="AB169" s="224" t="s">
        <v>742</v>
      </c>
      <c r="AC169" s="222"/>
      <c r="AD169" s="222"/>
      <c r="AE169" s="222"/>
      <c r="AF169" s="225"/>
    </row>
    <row r="170" spans="1:32" s="45" customFormat="1" ht="97.5" customHeight="1" thickBot="1">
      <c r="A170" s="209"/>
      <c r="B170" s="209"/>
      <c r="C170" s="357" t="s">
        <v>582</v>
      </c>
      <c r="D170" s="358"/>
      <c r="E170" s="221" t="s">
        <v>682</v>
      </c>
      <c r="F170" s="221" t="s">
        <v>676</v>
      </c>
      <c r="G170" s="221" t="s">
        <v>697</v>
      </c>
      <c r="H170" s="221" t="s">
        <v>270</v>
      </c>
      <c r="I170" s="221" t="s">
        <v>744</v>
      </c>
      <c r="J170" s="221" t="s">
        <v>281</v>
      </c>
      <c r="K170" s="221" t="s">
        <v>748</v>
      </c>
      <c r="L170" s="221" t="s">
        <v>299</v>
      </c>
      <c r="M170" s="221" t="s">
        <v>300</v>
      </c>
      <c r="N170" s="221" t="s">
        <v>529</v>
      </c>
      <c r="O170" s="222">
        <f>ROUND((((IF(K170=[4]Datos!$B$109,4,IF(K170=[4]Datos!$B$110,3,IF(K170=[4]Datos!$B$111,2,IF(K170=[4]Datos!$B$112,1,0)))))+(IF(L170=[4]Datos!$B$115,4,IF(L170=[4]Datos!$B$116,3,IF(L170=[4]Datos!$B$117,2,IF(L170=[4]Datos!$B$118,1,0)))))+(IF(M170=[4]Datos!$B$121,4,IF(M170=[4]Datos!$B$122,3,IF(M170=[4]Datos!$B$123,2,IF(M170=[4]Datos!$B$124,1,0)))))+(IF(N170=[4]Datos!$B$127,4,IF(N170=[4]Datos!$B$128,3,IF(N170=[4]Datos!$B$129,2,IF(N170=[4]Datos!$B$130,1,0))))))/4),0)</f>
        <v>2</v>
      </c>
      <c r="P170" s="221" t="s">
        <v>748</v>
      </c>
      <c r="Q170" s="221" t="s">
        <v>299</v>
      </c>
      <c r="R170" s="221" t="s">
        <v>300</v>
      </c>
      <c r="S170" s="221" t="s">
        <v>537</v>
      </c>
      <c r="T170" s="222">
        <f>ROUND((((IF(P170=[4]Datos!$B$109,4,IF(P170=[4]Datos!$B$110,3,IF(P170=[4]Datos!$B$111,2,IF(P170=[4]Datos!$B$112,1,0)))))+(IF(Q170=[4]Datos!$B$115,4,IF(Q170=[4]Datos!$B$116,3,IF(Q170=[4]Datos!$B$117,2,IF(Q170=[4]Datos!$B$118,1,0)))))+(IF(R170=[4]Datos!$B$121,4,IF(R170=[4]Datos!$B$122,3,IF(R170=[4]Datos!$B$123,2,IF(R170=[4]Datos!$B$124,1,0)))))+(IF(S170=[4]Datos!$B$127,4,IF(S170=[4]Datos!$B$128,3,IF(S170=[4]Datos!$B$129,2,IF(S170=[4]Datos!$B$130,1,0))))))/4),0)</f>
        <v>1</v>
      </c>
      <c r="U170" s="221" t="s">
        <v>748</v>
      </c>
      <c r="V170" s="221" t="s">
        <v>299</v>
      </c>
      <c r="W170" s="221" t="s">
        <v>302</v>
      </c>
      <c r="X170" s="221" t="s">
        <v>529</v>
      </c>
      <c r="Y170" s="222">
        <f>ROUND((((IF(U170=[4]Datos!$B$109,4,IF(U170=[4]Datos!$B$110,3,IF(U170=[4]Datos!$B$111,2,IF(U170=[4]Datos!$B$112,1,0)))))+(IF(V170=[4]Datos!$B$115,4,IF(V170=[4]Datos!$B$116,3,IF(V170=[4]Datos!$B$117,2,IF(V170=[4]Datos!$B$118,1,0)))))+(IF(W170=[4]Datos!$B$121,4,IF(W170=[4]Datos!$B$122,3,IF(W170=[4]Datos!$B$123,2,IF(W170=[4]Datos!$B$124,1,0)))))+(IF(X170=[4]Datos!$B$127,4,IF(X170=[4]Datos!$B$128,3,IF(X170=[4]Datos!$B$129,2,IF(X170=[4]Datos!$B$130,1,0))))))/4),0)</f>
        <v>1</v>
      </c>
      <c r="Z170" s="222">
        <f>IF(J170=[4]Datos!$B$102,5*(O170+T170+Y170),IF(J170=[4]Datos!$B$103,4*(O170+T170+Y170),IF(J170=[4]Datos!$B$104,3*(O170+T170+Y170),IF(J170=[4]Datos!$B$105,2*(O170+T170+Y170),IF(J170=[4]Datos!$B$106,1*(O170+T170+Y170),0)))))</f>
        <v>8</v>
      </c>
      <c r="AA170" s="223" t="str">
        <f t="shared" si="20"/>
        <v>RIESGO LEVE</v>
      </c>
      <c r="AB170" s="224" t="s">
        <v>742</v>
      </c>
      <c r="AC170" s="222"/>
      <c r="AD170" s="222"/>
      <c r="AE170" s="222"/>
      <c r="AF170" s="225"/>
    </row>
    <row r="171" spans="1:32" s="45" customFormat="1" ht="97.5" customHeight="1" thickBot="1">
      <c r="A171" s="209"/>
      <c r="B171" s="209"/>
      <c r="C171" s="357" t="s">
        <v>582</v>
      </c>
      <c r="D171" s="358"/>
      <c r="E171" s="221" t="s">
        <v>682</v>
      </c>
      <c r="F171" s="221" t="s">
        <v>676</v>
      </c>
      <c r="G171" s="221" t="s">
        <v>696</v>
      </c>
      <c r="H171" s="221" t="s">
        <v>691</v>
      </c>
      <c r="I171" s="221" t="s">
        <v>704</v>
      </c>
      <c r="J171" s="221" t="s">
        <v>280</v>
      </c>
      <c r="K171" s="221" t="s">
        <v>749</v>
      </c>
      <c r="L171" s="221" t="s">
        <v>299</v>
      </c>
      <c r="M171" s="221" t="s">
        <v>300</v>
      </c>
      <c r="N171" s="221" t="s">
        <v>529</v>
      </c>
      <c r="O171" s="222">
        <f>ROUND((((IF(K171=Datos!$B$109,4,IF(K171=Datos!$B$110,3,IF(K171=Datos!$B$111,2,IF(K171=Datos!$B$112,1,0)))))+(IF(L171=Datos!$B$115,4,IF(L171=Datos!$B$116,3,IF(L171=Datos!$B$117,2,IF(L171=Datos!$B$118,1,0)))))+(IF(M171=Datos!$B$121,4,IF(M171=Datos!$B$122,3,IF(M171=Datos!$B$123,2,IF(M171=Datos!$B$124,1,0)))))+(IF(N171=Datos!$B$127,4,IF(N171=Datos!$B$128,3,IF(N171=Datos!$B$129,2,IF(N171=Datos!$B$130,1,0))))))/4),0)</f>
        <v>2</v>
      </c>
      <c r="P171" s="221" t="s">
        <v>749</v>
      </c>
      <c r="Q171" s="221" t="s">
        <v>299</v>
      </c>
      <c r="R171" s="221" t="s">
        <v>300</v>
      </c>
      <c r="S171" s="221" t="s">
        <v>536</v>
      </c>
      <c r="T171" s="222">
        <f>ROUND((((IF(P171=Datos!$B$109,4,IF(P171=Datos!$B$110,3,IF(P171=Datos!$B$111,2,IF(P171=Datos!$B$112,1,0)))))+(IF(Q171=Datos!$B$115,4,IF(Q171=Datos!$B$116,3,IF(Q171=Datos!$B$117,2,IF(Q171=Datos!$B$118,1,0)))))+(IF(R171=Datos!$B$121,4,IF(R171=Datos!$B$122,3,IF(R171=Datos!$B$123,2,IF(R171=Datos!$B$124,1,0)))))+(IF(S171=Datos!$B$127,4,IF(S171=Datos!$B$128,3,IF(S171=Datos!$B$129,2,IF(S171=Datos!$B$130,1,0))))))/4),0)</f>
        <v>1</v>
      </c>
      <c r="U171" s="221" t="s">
        <v>749</v>
      </c>
      <c r="V171" s="221" t="s">
        <v>299</v>
      </c>
      <c r="W171" s="221" t="s">
        <v>300</v>
      </c>
      <c r="X171" s="221" t="s">
        <v>540</v>
      </c>
      <c r="Y171" s="222">
        <f>ROUND((((IF(U171=Datos!$B$109,4,IF(U171=Datos!$B$110,3,IF(U171=Datos!$B$111,2,IF(U171=Datos!$B$112,1,0)))))+(IF(V171=Datos!$B$115,4,IF(V171=Datos!$B$116,3,IF(V171=Datos!$B$117,2,IF(V171=Datos!$B$118,1,0)))))+(IF(W171=Datos!$B$121,4,IF(W171=Datos!$B$122,3,IF(W171=Datos!$B$123,2,IF(W171=Datos!$B$124,1,0)))))+(IF(X171=Datos!$B$127,4,IF(X171=Datos!$B$128,3,IF(X171=Datos!$B$129,2,IF(X171=Datos!$B$130,1,0))))))/4),0)</f>
        <v>2</v>
      </c>
      <c r="Z171" s="222">
        <f>IF(J171=Datos!$B$102,5*(O171+T171+Y171),IF(J171=Datos!$B$103,4*(O171+T171+Y171),IF(J171=Datos!$B$104,3*(O171+T171+Y171),IF(J171=Datos!$B$105,2*(O171+T171+Y171),IF(J171=Datos!$B$106,1*(O171+T171+Y171),0)))))</f>
        <v>15</v>
      </c>
      <c r="AA171" s="223" t="str">
        <f t="shared" si="20"/>
        <v>RIESGO LEVE</v>
      </c>
      <c r="AB171" s="224" t="s">
        <v>742</v>
      </c>
      <c r="AC171" s="222"/>
      <c r="AD171" s="222"/>
      <c r="AE171" s="222"/>
      <c r="AF171" s="225"/>
    </row>
    <row r="172" spans="1:32" s="45" customFormat="1" ht="97.5" customHeight="1" thickBot="1">
      <c r="A172" s="209"/>
      <c r="B172" s="209"/>
      <c r="C172" s="357" t="s">
        <v>582</v>
      </c>
      <c r="D172" s="358"/>
      <c r="E172" s="221" t="s">
        <v>682</v>
      </c>
      <c r="F172" s="221" t="s">
        <v>676</v>
      </c>
      <c r="G172" s="221" t="s">
        <v>696</v>
      </c>
      <c r="H172" s="221" t="s">
        <v>689</v>
      </c>
      <c r="I172" s="221" t="s">
        <v>704</v>
      </c>
      <c r="J172" s="221" t="s">
        <v>280</v>
      </c>
      <c r="K172" s="221" t="s">
        <v>749</v>
      </c>
      <c r="L172" s="221" t="s">
        <v>299</v>
      </c>
      <c r="M172" s="221" t="s">
        <v>300</v>
      </c>
      <c r="N172" s="221" t="s">
        <v>529</v>
      </c>
      <c r="O172" s="222">
        <f>ROUND((((IF(K172=Datos!$B$109,4,IF(K172=Datos!$B$110,3,IF(K172=Datos!$B$111,2,IF(K172=Datos!$B$112,1,0)))))+(IF(L172=Datos!$B$115,4,IF(L172=Datos!$B$116,3,IF(L172=Datos!$B$117,2,IF(L172=Datos!$B$118,1,0)))))+(IF(M172=Datos!$B$121,4,IF(M172=Datos!$B$122,3,IF(M172=Datos!$B$123,2,IF(M172=Datos!$B$124,1,0)))))+(IF(N172=Datos!$B$127,4,IF(N172=Datos!$B$128,3,IF(N172=Datos!$B$129,2,IF(N172=Datos!$B$130,1,0))))))/4),0)</f>
        <v>2</v>
      </c>
      <c r="P172" s="221" t="s">
        <v>749</v>
      </c>
      <c r="Q172" s="221" t="s">
        <v>299</v>
      </c>
      <c r="R172" s="221" t="s">
        <v>300</v>
      </c>
      <c r="S172" s="221" t="s">
        <v>536</v>
      </c>
      <c r="T172" s="222">
        <f>ROUND((((IF(P172=Datos!$B$109,4,IF(P172=Datos!$B$110,3,IF(P172=Datos!$B$111,2,IF(P172=Datos!$B$112,1,0)))))+(IF(Q172=Datos!$B$115,4,IF(Q172=Datos!$B$116,3,IF(Q172=Datos!$B$117,2,IF(Q172=Datos!$B$118,1,0)))))+(IF(R172=Datos!$B$121,4,IF(R172=Datos!$B$122,3,IF(R172=Datos!$B$123,2,IF(R172=Datos!$B$124,1,0)))))+(IF(S172=Datos!$B$127,4,IF(S172=Datos!$B$128,3,IF(S172=Datos!$B$129,2,IF(S172=Datos!$B$130,1,0))))))/4),0)</f>
        <v>1</v>
      </c>
      <c r="U172" s="221" t="s">
        <v>749</v>
      </c>
      <c r="V172" s="221" t="s">
        <v>299</v>
      </c>
      <c r="W172" s="221" t="s">
        <v>300</v>
      </c>
      <c r="X172" s="221" t="s">
        <v>540</v>
      </c>
      <c r="Y172" s="222">
        <f>ROUND((((IF(U172=Datos!$B$109,4,IF(U172=Datos!$B$110,3,IF(U172=Datos!$B$111,2,IF(U172=Datos!$B$112,1,0)))))+(IF(V172=Datos!$B$115,4,IF(V172=Datos!$B$116,3,IF(V172=Datos!$B$117,2,IF(V172=Datos!$B$118,1,0)))))+(IF(W172=Datos!$B$121,4,IF(W172=Datos!$B$122,3,IF(W172=Datos!$B$123,2,IF(W172=Datos!$B$124,1,0)))))+(IF(X172=Datos!$B$127,4,IF(X172=Datos!$B$128,3,IF(X172=Datos!$B$129,2,IF(X172=Datos!$B$130,1,0))))))/4),0)</f>
        <v>2</v>
      </c>
      <c r="Z172" s="222">
        <f>IF(J172=Datos!$B$102,5*(O172+T172+Y172),IF(J172=Datos!$B$103,4*(O172+T172+Y172),IF(J172=Datos!$B$104,3*(O172+T172+Y172),IF(J172=Datos!$B$105,2*(O172+T172+Y172),IF(J172=Datos!$B$106,1*(O172+T172+Y172),0)))))</f>
        <v>15</v>
      </c>
      <c r="AA172" s="223" t="str">
        <f t="shared" si="20"/>
        <v>RIESGO LEVE</v>
      </c>
      <c r="AB172" s="224" t="s">
        <v>742</v>
      </c>
      <c r="AC172" s="222"/>
      <c r="AD172" s="222"/>
      <c r="AE172" s="222"/>
      <c r="AF172" s="225"/>
    </row>
    <row r="173" spans="1:32" s="45" customFormat="1" ht="97.5" customHeight="1" thickBot="1">
      <c r="A173" s="209"/>
      <c r="B173" s="209"/>
      <c r="C173" s="357" t="s">
        <v>582</v>
      </c>
      <c r="D173" s="358"/>
      <c r="E173" s="221" t="s">
        <v>682</v>
      </c>
      <c r="F173" s="221" t="s">
        <v>676</v>
      </c>
      <c r="G173" s="221" t="s">
        <v>696</v>
      </c>
      <c r="H173" s="221" t="s">
        <v>691</v>
      </c>
      <c r="I173" s="221" t="s">
        <v>710</v>
      </c>
      <c r="J173" s="221" t="s">
        <v>280</v>
      </c>
      <c r="K173" s="221" t="s">
        <v>295</v>
      </c>
      <c r="L173" s="221" t="s">
        <v>299</v>
      </c>
      <c r="M173" s="221" t="s">
        <v>297</v>
      </c>
      <c r="N173" s="221" t="s">
        <v>530</v>
      </c>
      <c r="O173" s="222">
        <f>ROUND((((IF(K173=[4]Datos!$B$109,4,IF(K173=[4]Datos!$B$110,3,IF(K173=[4]Datos!$B$111,2,IF(K173=[4]Datos!$B$112,1,0)))))+(IF(L173=[4]Datos!$B$115,4,IF(L173=[4]Datos!$B$116,3,IF(L173=[4]Datos!$B$117,2,IF(L173=[4]Datos!$B$118,1,0)))))+(IF(M173=[4]Datos!$B$121,4,IF(M173=[4]Datos!$B$122,3,IF(M173=[4]Datos!$B$123,2,IF(M173=[4]Datos!$B$124,1,0)))))+(IF(N173=[4]Datos!$B$127,4,IF(N173=[4]Datos!$B$128,3,IF(N173=[4]Datos!$B$129,2,IF(N173=[4]Datos!$B$130,1,0))))))/4),0)</f>
        <v>2</v>
      </c>
      <c r="P173" s="221" t="s">
        <v>748</v>
      </c>
      <c r="Q173" s="221" t="s">
        <v>299</v>
      </c>
      <c r="R173" s="221" t="s">
        <v>302</v>
      </c>
      <c r="S173" s="221" t="s">
        <v>537</v>
      </c>
      <c r="T173" s="222">
        <f>ROUND((((IF(P173=[4]Datos!$B$109,4,IF(P173=[4]Datos!$B$110,3,IF(P173=[4]Datos!$B$111,2,IF(P173=[4]Datos!$B$112,1,0)))))+(IF(Q173=[4]Datos!$B$115,4,IF(Q173=[4]Datos!$B$116,3,IF(Q173=[4]Datos!$B$117,2,IF(Q173=[4]Datos!$B$118,1,0)))))+(IF(R173=[4]Datos!$B$121,4,IF(R173=[4]Datos!$B$122,3,IF(R173=[4]Datos!$B$123,2,IF(R173=[4]Datos!$B$124,1,0)))))+(IF(S173=[4]Datos!$B$127,4,IF(S173=[4]Datos!$B$128,3,IF(S173=[4]Datos!$B$129,2,IF(S173=[4]Datos!$B$130,1,0))))))/4),0)</f>
        <v>1</v>
      </c>
      <c r="U173" s="221" t="s">
        <v>749</v>
      </c>
      <c r="V173" s="221" t="s">
        <v>299</v>
      </c>
      <c r="W173" s="221" t="s">
        <v>300</v>
      </c>
      <c r="X173" s="221" t="s">
        <v>298</v>
      </c>
      <c r="Y173" s="222">
        <f>ROUND((((IF(U173=[4]Datos!$B$109,4,IF(U173=[4]Datos!$B$110,3,IF(U173=[4]Datos!$B$111,2,IF(U173=[4]Datos!$B$112,1,0)))))+(IF(V173=[4]Datos!$B$115,4,IF(V173=[4]Datos!$B$116,3,IF(V173=[4]Datos!$B$117,2,IF(V173=[4]Datos!$B$118,1,0)))))+(IF(W173=[4]Datos!$B$121,4,IF(W173=[4]Datos!$B$122,3,IF(W173=[4]Datos!$B$123,2,IF(W173=[4]Datos!$B$124,1,0)))))+(IF(X173=[4]Datos!$B$127,4,IF(X173=[4]Datos!$B$128,3,IF(X173=[4]Datos!$B$129,2,IF(X173=[4]Datos!$B$130,1,0))))))/4),0)</f>
        <v>2</v>
      </c>
      <c r="Z173" s="222">
        <f>IF(J173=[4]Datos!$B$102,5*(O173+T173+Y173),IF(J173=[4]Datos!$B$103,4*(O173+T173+Y173),IF(J173=[4]Datos!$B$104,3*(O173+T173+Y173),IF(J173=[4]Datos!$B$105,2*(O173+T173+Y173),IF(J173=[4]Datos!$B$106,1*(O173+T173+Y173),0)))))</f>
        <v>15</v>
      </c>
      <c r="AA173" s="223" t="str">
        <f>IF(Z173=0,"-",IF(Z173&gt;40,"RIESGO SIGNIFICATIVO",IF(Z173&lt;21,"RIESGO LEVE","RIESGO MODERADO")))</f>
        <v>RIESGO LEVE</v>
      </c>
      <c r="AB173" s="224" t="s">
        <v>742</v>
      </c>
      <c r="AC173" s="222"/>
      <c r="AD173" s="222"/>
      <c r="AE173" s="222"/>
      <c r="AF173" s="225"/>
    </row>
    <row r="174" spans="1:32" s="45" customFormat="1" ht="97.5" customHeight="1" thickBot="1">
      <c r="A174" s="209"/>
      <c r="B174" s="209"/>
      <c r="C174" s="357" t="s">
        <v>582</v>
      </c>
      <c r="D174" s="358"/>
      <c r="E174" s="221" t="s">
        <v>682</v>
      </c>
      <c r="F174" s="221" t="s">
        <v>676</v>
      </c>
      <c r="G174" s="221" t="s">
        <v>696</v>
      </c>
      <c r="H174" s="221" t="s">
        <v>692</v>
      </c>
      <c r="I174" s="221" t="s">
        <v>712</v>
      </c>
      <c r="J174" s="221" t="s">
        <v>281</v>
      </c>
      <c r="K174" s="221" t="s">
        <v>749</v>
      </c>
      <c r="L174" s="221" t="s">
        <v>299</v>
      </c>
      <c r="M174" s="221" t="s">
        <v>300</v>
      </c>
      <c r="N174" s="221" t="s">
        <v>529</v>
      </c>
      <c r="O174" s="222">
        <f>ROUND((((IF(K174=[4]Datos!$B$109,4,IF(K174=[4]Datos!$B$110,3,IF(K174=[4]Datos!$B$111,2,IF(K174=[4]Datos!$B$112,1,0)))))+(IF(L174=[4]Datos!$B$115,4,IF(L174=[4]Datos!$B$116,3,IF(L174=[4]Datos!$B$117,2,IF(L174=[4]Datos!$B$118,1,0)))))+(IF(M174=[4]Datos!$B$121,4,IF(M174=[4]Datos!$B$122,3,IF(M174=[4]Datos!$B$123,2,IF(M174=[4]Datos!$B$124,1,0)))))+(IF(N174=[4]Datos!$B$127,4,IF(N174=[4]Datos!$B$128,3,IF(N174=[4]Datos!$B$129,2,IF(N174=[4]Datos!$B$130,1,0))))))/4),0)</f>
        <v>2</v>
      </c>
      <c r="P174" s="221" t="s">
        <v>748</v>
      </c>
      <c r="Q174" s="221" t="s">
        <v>301</v>
      </c>
      <c r="R174" s="221" t="s">
        <v>302</v>
      </c>
      <c r="S174" s="221" t="s">
        <v>536</v>
      </c>
      <c r="T174" s="222">
        <f>ROUND((((IF(P174=[4]Datos!$B$109,4,IF(P174=[4]Datos!$B$110,3,IF(P174=[4]Datos!$B$111,2,IF(P174=[4]Datos!$B$112,1,0)))))+(IF(Q174=[4]Datos!$B$115,4,IF(Q174=[4]Datos!$B$116,3,IF(Q174=[4]Datos!$B$117,2,IF(Q174=[4]Datos!$B$118,1,0)))))+(IF(R174=[4]Datos!$B$121,4,IF(R174=[4]Datos!$B$122,3,IF(R174=[4]Datos!$B$123,2,IF(R174=[4]Datos!$B$124,1,0)))))+(IF(S174=[4]Datos!$B$127,4,IF(S174=[4]Datos!$B$128,3,IF(S174=[4]Datos!$B$129,2,IF(S174=[4]Datos!$B$130,1,0))))))/4),0)</f>
        <v>1</v>
      </c>
      <c r="U174" s="221" t="s">
        <v>748</v>
      </c>
      <c r="V174" s="221" t="s">
        <v>299</v>
      </c>
      <c r="W174" s="221" t="s">
        <v>300</v>
      </c>
      <c r="X174" s="221" t="s">
        <v>529</v>
      </c>
      <c r="Y174" s="222">
        <f>ROUND((((IF(U174=[4]Datos!$B$109,4,IF(U174=[4]Datos!$B$110,3,IF(U174=[4]Datos!$B$111,2,IF(U174=[4]Datos!$B$112,1,0)))))+(IF(V174=[4]Datos!$B$115,4,IF(V174=[4]Datos!$B$116,3,IF(V174=[4]Datos!$B$117,2,IF(V174=[4]Datos!$B$118,1,0)))))+(IF(W174=[4]Datos!$B$121,4,IF(W174=[4]Datos!$B$122,3,IF(W174=[4]Datos!$B$123,2,IF(W174=[4]Datos!$B$124,1,0)))))+(IF(X174=[4]Datos!$B$127,4,IF(X174=[4]Datos!$B$128,3,IF(X174=[4]Datos!$B$129,2,IF(X174=[4]Datos!$B$130,1,0))))))/4),0)</f>
        <v>2</v>
      </c>
      <c r="Z174" s="222">
        <f>IF(J174=[4]Datos!$B$102,5*(O174+T174+Y174),IF(J174=[4]Datos!$B$103,4*(O174+T174+Y174),IF(J174=[4]Datos!$B$104,3*(O174+T174+Y174),IF(J174=[4]Datos!$B$105,2*(O174+T174+Y174),IF(J174=[4]Datos!$B$106,1*(O174+T174+Y174),0)))))</f>
        <v>10</v>
      </c>
      <c r="AA174" s="223" t="str">
        <f>IF(Z174=0,"-",IF(Z174&gt;40,"RIESGO SIGNIFICATIVO",IF(Z174&lt;21,"RIESGO LEVE","RIESGO MODERADO")))</f>
        <v>RIESGO LEVE</v>
      </c>
      <c r="AB174" s="224" t="s">
        <v>742</v>
      </c>
      <c r="AC174" s="222"/>
      <c r="AD174" s="222"/>
      <c r="AE174" s="222"/>
      <c r="AF174" s="225"/>
    </row>
    <row r="175" spans="1:32" s="45" customFormat="1" ht="97.5" customHeight="1" thickBot="1">
      <c r="A175" s="209"/>
      <c r="B175" s="209"/>
      <c r="C175" s="357" t="s">
        <v>582</v>
      </c>
      <c r="D175" s="358"/>
      <c r="E175" s="221" t="s">
        <v>312</v>
      </c>
      <c r="F175" s="221" t="s">
        <v>676</v>
      </c>
      <c r="G175" s="221" t="s">
        <v>696</v>
      </c>
      <c r="H175" s="221" t="s">
        <v>689</v>
      </c>
      <c r="I175" s="221" t="s">
        <v>700</v>
      </c>
      <c r="J175" s="221" t="s">
        <v>280</v>
      </c>
      <c r="K175" s="221" t="s">
        <v>749</v>
      </c>
      <c r="L175" s="221" t="s">
        <v>299</v>
      </c>
      <c r="M175" s="221" t="s">
        <v>302</v>
      </c>
      <c r="N175" s="221" t="s">
        <v>530</v>
      </c>
      <c r="O175" s="222">
        <f>ROUND((((IF(K175=Datos!$B$109,4,IF(K175=Datos!$B$110,3,IF(K175=Datos!$B$111,2,IF(K175=Datos!$B$112,1,0)))))+(IF(L175=Datos!$B$115,4,IF(L175=Datos!$B$116,3,IF(L175=Datos!$B$117,2,IF(L175=Datos!$B$118,1,0)))))+(IF(M175=Datos!$B$121,4,IF(M175=Datos!$B$122,3,IF(M175=Datos!$B$123,2,IF(M175=Datos!$B$124,1,0)))))+(IF(N175=Datos!$B$127,4,IF(N175=Datos!$B$128,3,IF(N175=Datos!$B$129,2,IF(N175=Datos!$B$130,1,0))))))/4),0)</f>
        <v>1</v>
      </c>
      <c r="P175" s="221" t="s">
        <v>749</v>
      </c>
      <c r="Q175" s="221" t="s">
        <v>299</v>
      </c>
      <c r="R175" s="221" t="s">
        <v>302</v>
      </c>
      <c r="S175" s="221" t="s">
        <v>536</v>
      </c>
      <c r="T175" s="222">
        <f>ROUND((((IF(P175=Datos!$B$109,4,IF(P175=Datos!$B$110,3,IF(P175=Datos!$B$111,2,IF(P175=Datos!$B$112,1,0)))))+(IF(Q175=Datos!$B$115,4,IF(Q175=Datos!$B$116,3,IF(Q175=Datos!$B$117,2,IF(Q175=Datos!$B$118,1,0)))))+(IF(R175=Datos!$B$121,4,IF(R175=Datos!$B$122,3,IF(R175=Datos!$B$123,2,IF(R175=Datos!$B$124,1,0)))))+(IF(S175=Datos!$B$127,4,IF(S175=Datos!$B$128,3,IF(S175=Datos!$B$129,2,IF(S175=Datos!$B$130,1,0))))))/4),0)</f>
        <v>1</v>
      </c>
      <c r="U175" s="221" t="s">
        <v>749</v>
      </c>
      <c r="V175" s="221" t="s">
        <v>299</v>
      </c>
      <c r="W175" s="221" t="s">
        <v>302</v>
      </c>
      <c r="X175" s="221" t="s">
        <v>540</v>
      </c>
      <c r="Y175" s="222">
        <f>ROUND((((IF(U175=Datos!$B$109,4,IF(U175=Datos!$B$110,3,IF(U175=Datos!$B$111,2,IF(U175=Datos!$B$112,1,0)))))+(IF(V175=Datos!$B$115,4,IF(V175=Datos!$B$116,3,IF(V175=Datos!$B$117,2,IF(V175=Datos!$B$118,1,0)))))+(IF(W175=Datos!$B$121,4,IF(W175=Datos!$B$122,3,IF(W175=Datos!$B$123,2,IF(W175=Datos!$B$124,1,0)))))+(IF(X175=Datos!$B$127,4,IF(X175=Datos!$B$128,3,IF(X175=Datos!$B$129,2,IF(X175=Datos!$B$130,1,0))))))/4),0)</f>
        <v>1</v>
      </c>
      <c r="Z175" s="222">
        <f>IF(J175=Datos!$B$102,5*(O175+T175+Y175),IF(J175=Datos!$B$103,4*(O175+T175+Y175),IF(J175=Datos!$B$104,3*(O175+T175+Y175),IF(J175=Datos!$B$105,2*(O175+T175+Y175),IF(J175=Datos!$B$106,1*(O175+T175+Y175),0)))))</f>
        <v>9</v>
      </c>
      <c r="AA175" s="223" t="str">
        <f t="shared" ref="AA175:AA178" si="21">IF(Z175=0,"-",IF(Z175&gt;40,"RIESGO SIGNIFICATIVO",IF(Z175&lt;21,"RIESGO LEVE","RIESGO MODERADO")))</f>
        <v>RIESGO LEVE</v>
      </c>
      <c r="AB175" s="224" t="s">
        <v>742</v>
      </c>
      <c r="AC175" s="222"/>
      <c r="AD175" s="222"/>
      <c r="AE175" s="222"/>
      <c r="AF175" s="225"/>
    </row>
    <row r="176" spans="1:32" s="45" customFormat="1" ht="97.5" customHeight="1" thickBot="1">
      <c r="A176" s="209"/>
      <c r="B176" s="209"/>
      <c r="C176" s="357" t="s">
        <v>582</v>
      </c>
      <c r="D176" s="358"/>
      <c r="E176" s="221" t="s">
        <v>312</v>
      </c>
      <c r="F176" s="221" t="s">
        <v>676</v>
      </c>
      <c r="G176" s="221" t="s">
        <v>696</v>
      </c>
      <c r="H176" s="221" t="s">
        <v>691</v>
      </c>
      <c r="I176" s="221" t="s">
        <v>700</v>
      </c>
      <c r="J176" s="221" t="s">
        <v>280</v>
      </c>
      <c r="K176" s="221" t="s">
        <v>749</v>
      </c>
      <c r="L176" s="221" t="s">
        <v>299</v>
      </c>
      <c r="M176" s="221" t="s">
        <v>302</v>
      </c>
      <c r="N176" s="221" t="s">
        <v>530</v>
      </c>
      <c r="O176" s="222">
        <f>ROUND((((IF(K176=Datos!$B$109,4,IF(K176=Datos!$B$110,3,IF(K176=Datos!$B$111,2,IF(K176=Datos!$B$112,1,0)))))+(IF(L176=Datos!$B$115,4,IF(L176=Datos!$B$116,3,IF(L176=Datos!$B$117,2,IF(L176=Datos!$B$118,1,0)))))+(IF(M176=Datos!$B$121,4,IF(M176=Datos!$B$122,3,IF(M176=Datos!$B$123,2,IF(M176=Datos!$B$124,1,0)))))+(IF(N176=Datos!$B$127,4,IF(N176=Datos!$B$128,3,IF(N176=Datos!$B$129,2,IF(N176=Datos!$B$130,1,0))))))/4),0)</f>
        <v>1</v>
      </c>
      <c r="P176" s="221" t="s">
        <v>749</v>
      </c>
      <c r="Q176" s="221" t="s">
        <v>299</v>
      </c>
      <c r="R176" s="221" t="s">
        <v>302</v>
      </c>
      <c r="S176" s="221" t="s">
        <v>536</v>
      </c>
      <c r="T176" s="222">
        <f>ROUND((((IF(P176=Datos!$B$109,4,IF(P176=Datos!$B$110,3,IF(P176=Datos!$B$111,2,IF(P176=Datos!$B$112,1,0)))))+(IF(Q176=Datos!$B$115,4,IF(Q176=Datos!$B$116,3,IF(Q176=Datos!$B$117,2,IF(Q176=Datos!$B$118,1,0)))))+(IF(R176=Datos!$B$121,4,IF(R176=Datos!$B$122,3,IF(R176=Datos!$B$123,2,IF(R176=Datos!$B$124,1,0)))))+(IF(S176=Datos!$B$127,4,IF(S176=Datos!$B$128,3,IF(S176=Datos!$B$129,2,IF(S176=Datos!$B$130,1,0))))))/4),0)</f>
        <v>1</v>
      </c>
      <c r="U176" s="221" t="s">
        <v>749</v>
      </c>
      <c r="V176" s="221" t="s">
        <v>299</v>
      </c>
      <c r="W176" s="221" t="s">
        <v>302</v>
      </c>
      <c r="X176" s="221" t="s">
        <v>540</v>
      </c>
      <c r="Y176" s="222">
        <f>ROUND((((IF(U176=Datos!$B$109,4,IF(U176=Datos!$B$110,3,IF(U176=Datos!$B$111,2,IF(U176=Datos!$B$112,1,0)))))+(IF(V176=Datos!$B$115,4,IF(V176=Datos!$B$116,3,IF(V176=Datos!$B$117,2,IF(V176=Datos!$B$118,1,0)))))+(IF(W176=Datos!$B$121,4,IF(W176=Datos!$B$122,3,IF(W176=Datos!$B$123,2,IF(W176=Datos!$B$124,1,0)))))+(IF(X176=Datos!$B$127,4,IF(X176=Datos!$B$128,3,IF(X176=Datos!$B$129,2,IF(X176=Datos!$B$130,1,0))))))/4),0)</f>
        <v>1</v>
      </c>
      <c r="Z176" s="222">
        <f>IF(J176=Datos!$B$102,5*(O176+T176+Y176),IF(J176=Datos!$B$103,4*(O176+T176+Y176),IF(J176=Datos!$B$104,3*(O176+T176+Y176),IF(J176=Datos!$B$105,2*(O176+T176+Y176),IF(J176=Datos!$B$106,1*(O176+T176+Y176),0)))))</f>
        <v>9</v>
      </c>
      <c r="AA176" s="223" t="str">
        <f t="shared" si="21"/>
        <v>RIESGO LEVE</v>
      </c>
      <c r="AB176" s="224" t="s">
        <v>742</v>
      </c>
      <c r="AC176" s="222"/>
      <c r="AD176" s="222"/>
      <c r="AE176" s="222"/>
      <c r="AF176" s="225"/>
    </row>
    <row r="177" spans="1:32" s="45" customFormat="1" ht="97.5" customHeight="1" thickBot="1">
      <c r="A177" s="209"/>
      <c r="B177" s="209"/>
      <c r="C177" s="357" t="s">
        <v>582</v>
      </c>
      <c r="D177" s="358"/>
      <c r="E177" s="221" t="s">
        <v>312</v>
      </c>
      <c r="F177" s="221" t="s">
        <v>676</v>
      </c>
      <c r="G177" s="221" t="s">
        <v>696</v>
      </c>
      <c r="H177" s="221" t="s">
        <v>689</v>
      </c>
      <c r="I177" s="221" t="s">
        <v>704</v>
      </c>
      <c r="J177" s="221" t="s">
        <v>280</v>
      </c>
      <c r="K177" s="221" t="s">
        <v>749</v>
      </c>
      <c r="L177" s="221" t="s">
        <v>299</v>
      </c>
      <c r="M177" s="221" t="s">
        <v>300</v>
      </c>
      <c r="N177" s="221" t="s">
        <v>529</v>
      </c>
      <c r="O177" s="222">
        <f>ROUND((((IF(K177=Datos!$B$109,4,IF(K177=Datos!$B$110,3,IF(K177=Datos!$B$111,2,IF(K177=Datos!$B$112,1,0)))))+(IF(L177=Datos!$B$115,4,IF(L177=Datos!$B$116,3,IF(L177=Datos!$B$117,2,IF(L177=Datos!$B$118,1,0)))))+(IF(M177=Datos!$B$121,4,IF(M177=Datos!$B$122,3,IF(M177=Datos!$B$123,2,IF(M177=Datos!$B$124,1,0)))))+(IF(N177=Datos!$B$127,4,IF(N177=Datos!$B$128,3,IF(N177=Datos!$B$129,2,IF(N177=Datos!$B$130,1,0))))))/4),0)</f>
        <v>2</v>
      </c>
      <c r="P177" s="221" t="s">
        <v>749</v>
      </c>
      <c r="Q177" s="221" t="s">
        <v>299</v>
      </c>
      <c r="R177" s="221" t="s">
        <v>300</v>
      </c>
      <c r="S177" s="221" t="s">
        <v>536</v>
      </c>
      <c r="T177" s="222">
        <f>ROUND((((IF(P177=Datos!$B$109,4,IF(P177=Datos!$B$110,3,IF(P177=Datos!$B$111,2,IF(P177=Datos!$B$112,1,0)))))+(IF(Q177=Datos!$B$115,4,IF(Q177=Datos!$B$116,3,IF(Q177=Datos!$B$117,2,IF(Q177=Datos!$B$118,1,0)))))+(IF(R177=Datos!$B$121,4,IF(R177=Datos!$B$122,3,IF(R177=Datos!$B$123,2,IF(R177=Datos!$B$124,1,0)))))+(IF(S177=Datos!$B$127,4,IF(S177=Datos!$B$128,3,IF(S177=Datos!$B$129,2,IF(S177=Datos!$B$130,1,0))))))/4),0)</f>
        <v>1</v>
      </c>
      <c r="U177" s="221" t="s">
        <v>749</v>
      </c>
      <c r="V177" s="221" t="s">
        <v>299</v>
      </c>
      <c r="W177" s="221" t="s">
        <v>300</v>
      </c>
      <c r="X177" s="221" t="s">
        <v>540</v>
      </c>
      <c r="Y177" s="222">
        <f>ROUND((((IF(U177=Datos!$B$109,4,IF(U177=Datos!$B$110,3,IF(U177=Datos!$B$111,2,IF(U177=Datos!$B$112,1,0)))))+(IF(V177=Datos!$B$115,4,IF(V177=Datos!$B$116,3,IF(V177=Datos!$B$117,2,IF(V177=Datos!$B$118,1,0)))))+(IF(W177=Datos!$B$121,4,IF(W177=Datos!$B$122,3,IF(W177=Datos!$B$123,2,IF(W177=Datos!$B$124,1,0)))))+(IF(X177=Datos!$B$127,4,IF(X177=Datos!$B$128,3,IF(X177=Datos!$B$129,2,IF(X177=Datos!$B$130,1,0))))))/4),0)</f>
        <v>2</v>
      </c>
      <c r="Z177" s="222">
        <f>IF(J177=Datos!$B$102,5*(O177+T177+Y177),IF(J177=Datos!$B$103,4*(O177+T177+Y177),IF(J177=Datos!$B$104,3*(O177+T177+Y177),IF(J177=Datos!$B$105,2*(O177+T177+Y177),IF(J177=Datos!$B$106,1*(O177+T177+Y177),0)))))</f>
        <v>15</v>
      </c>
      <c r="AA177" s="223" t="str">
        <f t="shared" si="21"/>
        <v>RIESGO LEVE</v>
      </c>
      <c r="AB177" s="224" t="s">
        <v>742</v>
      </c>
      <c r="AC177" s="222"/>
      <c r="AD177" s="222"/>
      <c r="AE177" s="222"/>
      <c r="AF177" s="225"/>
    </row>
    <row r="178" spans="1:32" s="45" customFormat="1" ht="97.5" customHeight="1" thickBot="1">
      <c r="A178" s="209"/>
      <c r="B178" s="209"/>
      <c r="C178" s="357" t="s">
        <v>582</v>
      </c>
      <c r="D178" s="358"/>
      <c r="E178" s="221" t="s">
        <v>312</v>
      </c>
      <c r="F178" s="221" t="s">
        <v>676</v>
      </c>
      <c r="G178" s="221" t="s">
        <v>696</v>
      </c>
      <c r="H178" s="221" t="s">
        <v>691</v>
      </c>
      <c r="I178" s="221" t="s">
        <v>704</v>
      </c>
      <c r="J178" s="221" t="s">
        <v>280</v>
      </c>
      <c r="K178" s="221" t="s">
        <v>749</v>
      </c>
      <c r="L178" s="221" t="s">
        <v>299</v>
      </c>
      <c r="M178" s="221" t="s">
        <v>300</v>
      </c>
      <c r="N178" s="221" t="s">
        <v>529</v>
      </c>
      <c r="O178" s="222">
        <f>ROUND((((IF(K178=Datos!$B$109,4,IF(K178=Datos!$B$110,3,IF(K178=Datos!$B$111,2,IF(K178=Datos!$B$112,1,0)))))+(IF(L178=Datos!$B$115,4,IF(L178=Datos!$B$116,3,IF(L178=Datos!$B$117,2,IF(L178=Datos!$B$118,1,0)))))+(IF(M178=Datos!$B$121,4,IF(M178=Datos!$B$122,3,IF(M178=Datos!$B$123,2,IF(M178=Datos!$B$124,1,0)))))+(IF(N178=Datos!$B$127,4,IF(N178=Datos!$B$128,3,IF(N178=Datos!$B$129,2,IF(N178=Datos!$B$130,1,0))))))/4),0)</f>
        <v>2</v>
      </c>
      <c r="P178" s="221" t="s">
        <v>749</v>
      </c>
      <c r="Q178" s="221" t="s">
        <v>299</v>
      </c>
      <c r="R178" s="221" t="s">
        <v>300</v>
      </c>
      <c r="S178" s="221" t="s">
        <v>536</v>
      </c>
      <c r="T178" s="222">
        <f>ROUND((((IF(P178=Datos!$B$109,4,IF(P178=Datos!$B$110,3,IF(P178=Datos!$B$111,2,IF(P178=Datos!$B$112,1,0)))))+(IF(Q178=Datos!$B$115,4,IF(Q178=Datos!$B$116,3,IF(Q178=Datos!$B$117,2,IF(Q178=Datos!$B$118,1,0)))))+(IF(R178=Datos!$B$121,4,IF(R178=Datos!$B$122,3,IF(R178=Datos!$B$123,2,IF(R178=Datos!$B$124,1,0)))))+(IF(S178=Datos!$B$127,4,IF(S178=Datos!$B$128,3,IF(S178=Datos!$B$129,2,IF(S178=Datos!$B$130,1,0))))))/4),0)</f>
        <v>1</v>
      </c>
      <c r="U178" s="221" t="s">
        <v>749</v>
      </c>
      <c r="V178" s="221" t="s">
        <v>299</v>
      </c>
      <c r="W178" s="221" t="s">
        <v>300</v>
      </c>
      <c r="X178" s="221" t="s">
        <v>540</v>
      </c>
      <c r="Y178" s="222">
        <f>ROUND((((IF(U178=Datos!$B$109,4,IF(U178=Datos!$B$110,3,IF(U178=Datos!$B$111,2,IF(U178=Datos!$B$112,1,0)))))+(IF(V178=Datos!$B$115,4,IF(V178=Datos!$B$116,3,IF(V178=Datos!$B$117,2,IF(V178=Datos!$B$118,1,0)))))+(IF(W178=Datos!$B$121,4,IF(W178=Datos!$B$122,3,IF(W178=Datos!$B$123,2,IF(W178=Datos!$B$124,1,0)))))+(IF(X178=Datos!$B$127,4,IF(X178=Datos!$B$128,3,IF(X178=Datos!$B$129,2,IF(X178=Datos!$B$130,1,0))))))/4),0)</f>
        <v>2</v>
      </c>
      <c r="Z178" s="222">
        <f>IF(J178=Datos!$B$102,5*(O178+T178+Y178),IF(J178=Datos!$B$103,4*(O178+T178+Y178),IF(J178=Datos!$B$104,3*(O178+T178+Y178),IF(J178=Datos!$B$105,2*(O178+T178+Y178),IF(J178=Datos!$B$106,1*(O178+T178+Y178),0)))))</f>
        <v>15</v>
      </c>
      <c r="AA178" s="223" t="str">
        <f t="shared" si="21"/>
        <v>RIESGO LEVE</v>
      </c>
      <c r="AB178" s="224" t="s">
        <v>742</v>
      </c>
      <c r="AC178" s="222"/>
      <c r="AD178" s="222"/>
      <c r="AE178" s="222"/>
      <c r="AF178" s="225"/>
    </row>
    <row r="179" spans="1:32" s="45" customFormat="1" ht="97.5" customHeight="1" thickBot="1">
      <c r="A179" s="209"/>
      <c r="B179" s="209"/>
      <c r="C179" s="357" t="s">
        <v>582</v>
      </c>
      <c r="D179" s="358"/>
      <c r="E179" s="221" t="s">
        <v>63</v>
      </c>
      <c r="F179" s="221" t="s">
        <v>676</v>
      </c>
      <c r="G179" s="221" t="s">
        <v>696</v>
      </c>
      <c r="H179" s="221" t="s">
        <v>689</v>
      </c>
      <c r="I179" s="221" t="s">
        <v>700</v>
      </c>
      <c r="J179" s="221" t="s">
        <v>280</v>
      </c>
      <c r="K179" s="221" t="s">
        <v>749</v>
      </c>
      <c r="L179" s="221" t="s">
        <v>296</v>
      </c>
      <c r="M179" s="221" t="s">
        <v>302</v>
      </c>
      <c r="N179" s="221" t="s">
        <v>530</v>
      </c>
      <c r="O179" s="222">
        <f>ROUND((((IF(K179=[2]Datos!$B$109,4,IF(K179=[2]Datos!$B$110,3,IF(K179=[2]Datos!$B$111,2,IF(K179=[2]Datos!$B$112,1,0)))))+(IF(L179=[2]Datos!$B$115,4,IF(L179=[2]Datos!$B$116,3,IF(L179=[2]Datos!$B$117,2,IF(L179=[2]Datos!$B$118,1,0)))))+(IF(M179=[2]Datos!$B$121,4,IF(M179=[2]Datos!$B$122,3,IF(M179=[2]Datos!$B$123,2,IF(M179=[2]Datos!$B$124,1,0)))))+(IF(N179=[2]Datos!$B$127,4,IF(N179=[2]Datos!$B$128,3,IF(N179=[2]Datos!$B$129,2,IF(N179=[2]Datos!$B$130,1,0))))))/4),0)</f>
        <v>2</v>
      </c>
      <c r="P179" s="221" t="s">
        <v>749</v>
      </c>
      <c r="Q179" s="221" t="s">
        <v>296</v>
      </c>
      <c r="R179" s="221" t="s">
        <v>302</v>
      </c>
      <c r="S179" s="221" t="s">
        <v>536</v>
      </c>
      <c r="T179" s="222">
        <f>ROUND((((IF(P179=[2]Datos!$B$109,4,IF(P179=[2]Datos!$B$110,3,IF(P179=[2]Datos!$B$111,2,IF(P179=[2]Datos!$B$112,1,0)))))+(IF(Q179=[2]Datos!$B$115,4,IF(Q179=[2]Datos!$B$116,3,IF(Q179=[2]Datos!$B$117,2,IF(Q179=[2]Datos!$B$118,1,0)))))+(IF(R179=[2]Datos!$B$121,4,IF(R179=[2]Datos!$B$122,3,IF(R179=[2]Datos!$B$123,2,IF(R179=[2]Datos!$B$124,1,0)))))+(IF(S179=[2]Datos!$B$127,4,IF(S179=[2]Datos!$B$128,3,IF(S179=[2]Datos!$B$129,2,IF(S179=[2]Datos!$B$130,1,0))))))/4),0)</f>
        <v>1</v>
      </c>
      <c r="U179" s="221" t="s">
        <v>749</v>
      </c>
      <c r="V179" s="221" t="s">
        <v>296</v>
      </c>
      <c r="W179" s="221" t="s">
        <v>302</v>
      </c>
      <c r="X179" s="221" t="s">
        <v>529</v>
      </c>
      <c r="Y179" s="222">
        <f>ROUND((((IF(U179=[2]Datos!$B$109,4,IF(U179=[2]Datos!$B$110,3,IF(U179=[2]Datos!$B$111,2,IF(U179=[2]Datos!$B$112,1,0)))))+(IF(V179=[2]Datos!$B$115,4,IF(V179=[2]Datos!$B$116,3,IF(V179=[2]Datos!$B$117,2,IF(V179=[2]Datos!$B$118,1,0)))))+(IF(W179=[2]Datos!$B$121,4,IF(W179=[2]Datos!$B$122,3,IF(W179=[2]Datos!$B$123,2,IF(W179=[2]Datos!$B$124,1,0)))))+(IF(X179=[2]Datos!$B$127,4,IF(X179=[2]Datos!$B$128,3,IF(X179=[2]Datos!$B$129,2,IF(X179=[2]Datos!$B$130,1,0))))))/4),0)</f>
        <v>2</v>
      </c>
      <c r="Z179" s="222">
        <f>IF(J179=[2]Datos!$B$102,5*(O179+T179+Y179),IF(J179=[2]Datos!$B$103,4*(O179+T179+Y179),IF(J179=[2]Datos!$B$104,3*(O179+T179+Y179),IF(J179=[2]Datos!$B$105,2*(O179+T179+Y179),IF(J179=[2]Datos!$B$106,1*(O179+T179+Y179),0)))))</f>
        <v>15</v>
      </c>
      <c r="AA179" s="223" t="str">
        <f t="shared" ref="AA179:AA246" si="22">IF(Z179=0,"-",IF(Z179&gt;40,"RIESGO SIGNIFICATIVO",IF(Z179&lt;21,"RIESGO LEVE","RIESGO MODERADO")))</f>
        <v>RIESGO LEVE</v>
      </c>
      <c r="AB179" s="224" t="s">
        <v>742</v>
      </c>
      <c r="AC179" s="222"/>
      <c r="AD179" s="222"/>
      <c r="AE179" s="222"/>
      <c r="AF179" s="225"/>
    </row>
    <row r="180" spans="1:32" s="45" customFormat="1" ht="97.5" customHeight="1" thickBot="1">
      <c r="A180" s="209"/>
      <c r="B180" s="209"/>
      <c r="C180" s="357" t="s">
        <v>582</v>
      </c>
      <c r="D180" s="358"/>
      <c r="E180" s="221" t="s">
        <v>63</v>
      </c>
      <c r="F180" s="221" t="s">
        <v>676</v>
      </c>
      <c r="G180" s="221" t="s">
        <v>696</v>
      </c>
      <c r="H180" s="221" t="s">
        <v>691</v>
      </c>
      <c r="I180" s="221" t="s">
        <v>700</v>
      </c>
      <c r="J180" s="221" t="s">
        <v>280</v>
      </c>
      <c r="K180" s="221" t="s">
        <v>749</v>
      </c>
      <c r="L180" s="221" t="s">
        <v>296</v>
      </c>
      <c r="M180" s="221" t="s">
        <v>302</v>
      </c>
      <c r="N180" s="221" t="s">
        <v>530</v>
      </c>
      <c r="O180" s="222">
        <f>ROUND((((IF(K180=[2]Datos!$B$109,4,IF(K180=[2]Datos!$B$110,3,IF(K180=[2]Datos!$B$111,2,IF(K180=[2]Datos!$B$112,1,0)))))+(IF(L180=[2]Datos!$B$115,4,IF(L180=[2]Datos!$B$116,3,IF(L180=[2]Datos!$B$117,2,IF(L180=[2]Datos!$B$118,1,0)))))+(IF(M180=[2]Datos!$B$121,4,IF(M180=[2]Datos!$B$122,3,IF(M180=[2]Datos!$B$123,2,IF(M180=[2]Datos!$B$124,1,0)))))+(IF(N180=[2]Datos!$B$127,4,IF(N180=[2]Datos!$B$128,3,IF(N180=[2]Datos!$B$129,2,IF(N180=[2]Datos!$B$130,1,0))))))/4),0)</f>
        <v>2</v>
      </c>
      <c r="P180" s="221" t="s">
        <v>749</v>
      </c>
      <c r="Q180" s="221" t="s">
        <v>296</v>
      </c>
      <c r="R180" s="221" t="s">
        <v>302</v>
      </c>
      <c r="S180" s="221" t="s">
        <v>536</v>
      </c>
      <c r="T180" s="222">
        <f>ROUND((((IF(P180=[2]Datos!$B$109,4,IF(P180=[2]Datos!$B$110,3,IF(P180=[2]Datos!$B$111,2,IF(P180=[2]Datos!$B$112,1,0)))))+(IF(Q180=[2]Datos!$B$115,4,IF(Q180=[2]Datos!$B$116,3,IF(Q180=[2]Datos!$B$117,2,IF(Q180=[2]Datos!$B$118,1,0)))))+(IF(R180=[2]Datos!$B$121,4,IF(R180=[2]Datos!$B$122,3,IF(R180=[2]Datos!$B$123,2,IF(R180=[2]Datos!$B$124,1,0)))))+(IF(S180=[2]Datos!$B$127,4,IF(S180=[2]Datos!$B$128,3,IF(S180=[2]Datos!$B$129,2,IF(S180=[2]Datos!$B$130,1,0))))))/4),0)</f>
        <v>1</v>
      </c>
      <c r="U180" s="221" t="s">
        <v>749</v>
      </c>
      <c r="V180" s="221" t="s">
        <v>296</v>
      </c>
      <c r="W180" s="221" t="s">
        <v>302</v>
      </c>
      <c r="X180" s="221" t="s">
        <v>540</v>
      </c>
      <c r="Y180" s="222">
        <f>ROUND((((IF(U180=[2]Datos!$B$109,4,IF(U180=[2]Datos!$B$110,3,IF(U180=[2]Datos!$B$111,2,IF(U180=[2]Datos!$B$112,1,0)))))+(IF(V180=[2]Datos!$B$115,4,IF(V180=[2]Datos!$B$116,3,IF(V180=[2]Datos!$B$117,2,IF(V180=[2]Datos!$B$118,1,0)))))+(IF(W180=[2]Datos!$B$121,4,IF(W180=[2]Datos!$B$122,3,IF(W180=[2]Datos!$B$123,2,IF(W180=[2]Datos!$B$124,1,0)))))+(IF(X180=[2]Datos!$B$127,4,IF(X180=[2]Datos!$B$128,3,IF(X180=[2]Datos!$B$129,2,IF(X180=[2]Datos!$B$130,1,0))))))/4),0)</f>
        <v>2</v>
      </c>
      <c r="Z180" s="222">
        <f>IF(J180=[2]Datos!$B$102,5*(O180+T180+Y180),IF(J180=[2]Datos!$B$103,4*(O180+T180+Y180),IF(J180=[2]Datos!$B$104,3*(O180+T180+Y180),IF(J180=[2]Datos!$B$105,2*(O180+T180+Y180),IF(J180=[2]Datos!$B$106,1*(O180+T180+Y180),0)))))</f>
        <v>15</v>
      </c>
      <c r="AA180" s="223" t="str">
        <f t="shared" si="22"/>
        <v>RIESGO LEVE</v>
      </c>
      <c r="AB180" s="224" t="s">
        <v>742</v>
      </c>
      <c r="AC180" s="222"/>
      <c r="AD180" s="222"/>
      <c r="AE180" s="222"/>
      <c r="AF180" s="225"/>
    </row>
    <row r="181" spans="1:32" s="45" customFormat="1" ht="97.5" customHeight="1" thickBot="1">
      <c r="A181" s="209"/>
      <c r="B181" s="209"/>
      <c r="C181" s="357" t="s">
        <v>582</v>
      </c>
      <c r="D181" s="358"/>
      <c r="E181" s="221" t="s">
        <v>63</v>
      </c>
      <c r="F181" s="221" t="s">
        <v>676</v>
      </c>
      <c r="G181" s="221" t="s">
        <v>696</v>
      </c>
      <c r="H181" s="221" t="s">
        <v>689</v>
      </c>
      <c r="I181" s="221" t="s">
        <v>704</v>
      </c>
      <c r="J181" s="221" t="s">
        <v>281</v>
      </c>
      <c r="K181" s="221" t="s">
        <v>749</v>
      </c>
      <c r="L181" s="221" t="s">
        <v>296</v>
      </c>
      <c r="M181" s="221" t="s">
        <v>302</v>
      </c>
      <c r="N181" s="221" t="s">
        <v>530</v>
      </c>
      <c r="O181" s="222">
        <f>ROUND((((IF(K181=[2]Datos!$B$109,4,IF(K181=[2]Datos!$B$110,3,IF(K181=[2]Datos!$B$111,2,IF(K181=[2]Datos!$B$112,1,0)))))+(IF(L181=[2]Datos!$B$115,4,IF(L181=[2]Datos!$B$116,3,IF(L181=[2]Datos!$B$117,2,IF(L181=[2]Datos!$B$118,1,0)))))+(IF(M181=[2]Datos!$B$121,4,IF(M181=[2]Datos!$B$122,3,IF(M181=[2]Datos!$B$123,2,IF(M181=[2]Datos!$B$124,1,0)))))+(IF(N181=[2]Datos!$B$127,4,IF(N181=[2]Datos!$B$128,3,IF(N181=[2]Datos!$B$129,2,IF(N181=[2]Datos!$B$130,1,0))))))/4),0)</f>
        <v>2</v>
      </c>
      <c r="P181" s="221" t="s">
        <v>749</v>
      </c>
      <c r="Q181" s="221" t="s">
        <v>296</v>
      </c>
      <c r="R181" s="221" t="s">
        <v>302</v>
      </c>
      <c r="S181" s="221" t="s">
        <v>536</v>
      </c>
      <c r="T181" s="222">
        <f>ROUND((((IF(P181=[2]Datos!$B$109,4,IF(P181=[2]Datos!$B$110,3,IF(P181=[2]Datos!$B$111,2,IF(P181=[2]Datos!$B$112,1,0)))))+(IF(Q181=[2]Datos!$B$115,4,IF(Q181=[2]Datos!$B$116,3,IF(Q181=[2]Datos!$B$117,2,IF(Q181=[2]Datos!$B$118,1,0)))))+(IF(R181=[2]Datos!$B$121,4,IF(R181=[2]Datos!$B$122,3,IF(R181=[2]Datos!$B$123,2,IF(R181=[2]Datos!$B$124,1,0)))))+(IF(S181=[2]Datos!$B$127,4,IF(S181=[2]Datos!$B$128,3,IF(S181=[2]Datos!$B$129,2,IF(S181=[2]Datos!$B$130,1,0))))))/4),0)</f>
        <v>1</v>
      </c>
      <c r="U181" s="221" t="s">
        <v>749</v>
      </c>
      <c r="V181" s="221" t="s">
        <v>296</v>
      </c>
      <c r="W181" s="221" t="s">
        <v>302</v>
      </c>
      <c r="X181" s="221" t="s">
        <v>540</v>
      </c>
      <c r="Y181" s="222">
        <f>ROUND((((IF(U181=[2]Datos!$B$109,4,IF(U181=[2]Datos!$B$110,3,IF(U181=[2]Datos!$B$111,2,IF(U181=[2]Datos!$B$112,1,0)))))+(IF(V181=[2]Datos!$B$115,4,IF(V181=[2]Datos!$B$116,3,IF(V181=[2]Datos!$B$117,2,IF(V181=[2]Datos!$B$118,1,0)))))+(IF(W181=[2]Datos!$B$121,4,IF(W181=[2]Datos!$B$122,3,IF(W181=[2]Datos!$B$123,2,IF(W181=[2]Datos!$B$124,1,0)))))+(IF(X181=[2]Datos!$B$127,4,IF(X181=[2]Datos!$B$128,3,IF(X181=[2]Datos!$B$129,2,IF(X181=[2]Datos!$B$130,1,0))))))/4),0)</f>
        <v>2</v>
      </c>
      <c r="Z181" s="222">
        <f>IF(J181=[2]Datos!$B$102,5*(O181+T181+Y181),IF(J181=[2]Datos!$B$103,4*(O181+T181+Y181),IF(J181=[2]Datos!$B$104,3*(O181+T181+Y181),IF(J181=[2]Datos!$B$105,2*(O181+T181+Y181),IF(J181=[2]Datos!$B$106,1*(O181+T181+Y181),0)))))</f>
        <v>10</v>
      </c>
      <c r="AA181" s="223" t="str">
        <f t="shared" si="22"/>
        <v>RIESGO LEVE</v>
      </c>
      <c r="AB181" s="224" t="s">
        <v>742</v>
      </c>
      <c r="AC181" s="222"/>
      <c r="AD181" s="222"/>
      <c r="AE181" s="222"/>
      <c r="AF181" s="225"/>
    </row>
    <row r="182" spans="1:32" s="45" customFormat="1" ht="97.5" customHeight="1" thickBot="1">
      <c r="A182" s="209"/>
      <c r="B182" s="209"/>
      <c r="C182" s="357" t="s">
        <v>582</v>
      </c>
      <c r="D182" s="358"/>
      <c r="E182" s="221" t="s">
        <v>63</v>
      </c>
      <c r="F182" s="221" t="s">
        <v>676</v>
      </c>
      <c r="G182" s="221" t="s">
        <v>696</v>
      </c>
      <c r="H182" s="221" t="s">
        <v>691</v>
      </c>
      <c r="I182" s="221" t="s">
        <v>704</v>
      </c>
      <c r="J182" s="221" t="s">
        <v>281</v>
      </c>
      <c r="K182" s="221" t="s">
        <v>749</v>
      </c>
      <c r="L182" s="221" t="s">
        <v>296</v>
      </c>
      <c r="M182" s="221" t="s">
        <v>302</v>
      </c>
      <c r="N182" s="221" t="s">
        <v>530</v>
      </c>
      <c r="O182" s="222">
        <f>ROUND((((IF(K182=[2]Datos!$B$109,4,IF(K182=[2]Datos!$B$110,3,IF(K182=[2]Datos!$B$111,2,IF(K182=[2]Datos!$B$112,1,0)))))+(IF(L182=[2]Datos!$B$115,4,IF(L182=[2]Datos!$B$116,3,IF(L182=[2]Datos!$B$117,2,IF(L182=[2]Datos!$B$118,1,0)))))+(IF(M182=[2]Datos!$B$121,4,IF(M182=[2]Datos!$B$122,3,IF(M182=[2]Datos!$B$123,2,IF(M182=[2]Datos!$B$124,1,0)))))+(IF(N182=[2]Datos!$B$127,4,IF(N182=[2]Datos!$B$128,3,IF(N182=[2]Datos!$B$129,2,IF(N182=[2]Datos!$B$130,1,0))))))/4),0)</f>
        <v>2</v>
      </c>
      <c r="P182" s="221" t="s">
        <v>749</v>
      </c>
      <c r="Q182" s="221" t="s">
        <v>296</v>
      </c>
      <c r="R182" s="221" t="s">
        <v>302</v>
      </c>
      <c r="S182" s="221" t="s">
        <v>536</v>
      </c>
      <c r="T182" s="222">
        <f>ROUND((((IF(P182=[2]Datos!$B$109,4,IF(P182=[2]Datos!$B$110,3,IF(P182=[2]Datos!$B$111,2,IF(P182=[2]Datos!$B$112,1,0)))))+(IF(Q182=[2]Datos!$B$115,4,IF(Q182=[2]Datos!$B$116,3,IF(Q182=[2]Datos!$B$117,2,IF(Q182=[2]Datos!$B$118,1,0)))))+(IF(R182=[2]Datos!$B$121,4,IF(R182=[2]Datos!$B$122,3,IF(R182=[2]Datos!$B$123,2,IF(R182=[2]Datos!$B$124,1,0)))))+(IF(S182=[2]Datos!$B$127,4,IF(S182=[2]Datos!$B$128,3,IF(S182=[2]Datos!$B$129,2,IF(S182=[2]Datos!$B$130,1,0))))))/4),0)</f>
        <v>1</v>
      </c>
      <c r="U182" s="221" t="s">
        <v>749</v>
      </c>
      <c r="V182" s="221" t="s">
        <v>296</v>
      </c>
      <c r="W182" s="221" t="s">
        <v>302</v>
      </c>
      <c r="X182" s="221" t="s">
        <v>540</v>
      </c>
      <c r="Y182" s="222">
        <f>ROUND((((IF(U182=[2]Datos!$B$109,4,IF(U182=[2]Datos!$B$110,3,IF(U182=[2]Datos!$B$111,2,IF(U182=[2]Datos!$B$112,1,0)))))+(IF(V182=[2]Datos!$B$115,4,IF(V182=[2]Datos!$B$116,3,IF(V182=[2]Datos!$B$117,2,IF(V182=[2]Datos!$B$118,1,0)))))+(IF(W182=[2]Datos!$B$121,4,IF(W182=[2]Datos!$B$122,3,IF(W182=[2]Datos!$B$123,2,IF(W182=[2]Datos!$B$124,1,0)))))+(IF(X182=[2]Datos!$B$127,4,IF(X182=[2]Datos!$B$128,3,IF(X182=[2]Datos!$B$129,2,IF(X182=[2]Datos!$B$130,1,0))))))/4),0)</f>
        <v>2</v>
      </c>
      <c r="Z182" s="222">
        <f>IF(J182=[2]Datos!$B$102,5*(O182+T182+Y182),IF(J182=[2]Datos!$B$103,4*(O182+T182+Y182),IF(J182=[2]Datos!$B$104,3*(O182+T182+Y182),IF(J182=[2]Datos!$B$105,2*(O182+T182+Y182),IF(J182=[2]Datos!$B$106,1*(O182+T182+Y182),0)))))</f>
        <v>10</v>
      </c>
      <c r="AA182" s="223" t="str">
        <f t="shared" si="22"/>
        <v>RIESGO LEVE</v>
      </c>
      <c r="AB182" s="224" t="s">
        <v>742</v>
      </c>
      <c r="AC182" s="222"/>
      <c r="AD182" s="222"/>
      <c r="AE182" s="222"/>
      <c r="AF182" s="225"/>
    </row>
    <row r="183" spans="1:32" s="45" customFormat="1" ht="97.5" customHeight="1" thickBot="1">
      <c r="A183" s="209"/>
      <c r="B183" s="209"/>
      <c r="C183" s="357" t="s">
        <v>582</v>
      </c>
      <c r="D183" s="358"/>
      <c r="E183" s="221" t="s">
        <v>63</v>
      </c>
      <c r="F183" s="221" t="s">
        <v>676</v>
      </c>
      <c r="G183" s="221" t="s">
        <v>696</v>
      </c>
      <c r="H183" s="221" t="s">
        <v>284</v>
      </c>
      <c r="I183" s="221" t="s">
        <v>707</v>
      </c>
      <c r="J183" s="221" t="s">
        <v>281</v>
      </c>
      <c r="K183" s="221" t="s">
        <v>749</v>
      </c>
      <c r="L183" s="221" t="s">
        <v>296</v>
      </c>
      <c r="M183" s="221" t="s">
        <v>302</v>
      </c>
      <c r="N183" s="221" t="s">
        <v>529</v>
      </c>
      <c r="O183" s="222">
        <f>ROUND((((IF(K183=[2]Datos!$B$109,4,IF(K183=[2]Datos!$B$110,3,IF(K183=[2]Datos!$B$111,2,IF(K183=[2]Datos!$B$112,1,0)))))+(IF(L183=[2]Datos!$B$115,4,IF(L183=[2]Datos!$B$116,3,IF(L183=[2]Datos!$B$117,2,IF(L183=[2]Datos!$B$118,1,0)))))+(IF(M183=[2]Datos!$B$121,4,IF(M183=[2]Datos!$B$122,3,IF(M183=[2]Datos!$B$123,2,IF(M183=[2]Datos!$B$124,1,0)))))+(IF(N183=[2]Datos!$B$127,4,IF(N183=[2]Datos!$B$128,3,IF(N183=[2]Datos!$B$129,2,IF(N183=[2]Datos!$B$130,1,0))))))/4),0)</f>
        <v>2</v>
      </c>
      <c r="P183" s="221" t="s">
        <v>749</v>
      </c>
      <c r="Q183" s="221" t="s">
        <v>296</v>
      </c>
      <c r="R183" s="221" t="s">
        <v>302</v>
      </c>
      <c r="S183" s="221" t="s">
        <v>536</v>
      </c>
      <c r="T183" s="222">
        <f>ROUND((((IF(P183=[2]Datos!$B$109,4,IF(P183=[2]Datos!$B$110,3,IF(P183=[2]Datos!$B$111,2,IF(P183=[2]Datos!$B$112,1,0)))))+(IF(Q183=[2]Datos!$B$115,4,IF(Q183=[2]Datos!$B$116,3,IF(Q183=[2]Datos!$B$117,2,IF(Q183=[2]Datos!$B$118,1,0)))))+(IF(R183=[2]Datos!$B$121,4,IF(R183=[2]Datos!$B$122,3,IF(R183=[2]Datos!$B$123,2,IF(R183=[2]Datos!$B$124,1,0)))))+(IF(S183=[2]Datos!$B$127,4,IF(S183=[2]Datos!$B$128,3,IF(S183=[2]Datos!$B$129,2,IF(S183=[2]Datos!$B$130,1,0))))))/4),0)</f>
        <v>1</v>
      </c>
      <c r="U183" s="221" t="s">
        <v>749</v>
      </c>
      <c r="V183" s="221" t="s">
        <v>299</v>
      </c>
      <c r="W183" s="221" t="s">
        <v>302</v>
      </c>
      <c r="X183" s="221" t="s">
        <v>540</v>
      </c>
      <c r="Y183" s="222">
        <f>ROUND((((IF(U183=[2]Datos!$B$109,4,IF(U183=[2]Datos!$B$110,3,IF(U183=[2]Datos!$B$111,2,IF(U183=[2]Datos!$B$112,1,0)))))+(IF(V183=[2]Datos!$B$115,4,IF(V183=[2]Datos!$B$116,3,IF(V183=[2]Datos!$B$117,2,IF(V183=[2]Datos!$B$118,1,0)))))+(IF(W183=[2]Datos!$B$121,4,IF(W183=[2]Datos!$B$122,3,IF(W183=[2]Datos!$B$123,2,IF(W183=[2]Datos!$B$124,1,0)))))+(IF(X183=[2]Datos!$B$127,4,IF(X183=[2]Datos!$B$128,3,IF(X183=[2]Datos!$B$129,2,IF(X183=[2]Datos!$B$130,1,0))))))/4),0)</f>
        <v>1</v>
      </c>
      <c r="Z183" s="222">
        <f>IF(J183=[2]Datos!$B$102,5*(O183+T183+Y183),IF(J183=[2]Datos!$B$103,4*(O183+T183+Y183),IF(J183=[2]Datos!$B$104,3*(O183+T183+Y183),IF(J183=[2]Datos!$B$105,2*(O183+T183+Y183),IF(J183=[2]Datos!$B$106,1*(O183+T183+Y183),0)))))</f>
        <v>8</v>
      </c>
      <c r="AA183" s="223" t="str">
        <f t="shared" si="22"/>
        <v>RIESGO LEVE</v>
      </c>
      <c r="AB183" s="224" t="s">
        <v>742</v>
      </c>
      <c r="AC183" s="222"/>
      <c r="AD183" s="222"/>
      <c r="AE183" s="222"/>
      <c r="AF183" s="225"/>
    </row>
    <row r="184" spans="1:32" s="45" customFormat="1" ht="97.5" customHeight="1" thickBot="1">
      <c r="A184" s="209"/>
      <c r="B184" s="209"/>
      <c r="C184" s="357" t="s">
        <v>582</v>
      </c>
      <c r="D184" s="358"/>
      <c r="E184" s="221" t="s">
        <v>63</v>
      </c>
      <c r="F184" s="221" t="s">
        <v>676</v>
      </c>
      <c r="G184" s="221" t="s">
        <v>696</v>
      </c>
      <c r="H184" s="221" t="s">
        <v>688</v>
      </c>
      <c r="I184" s="221" t="s">
        <v>707</v>
      </c>
      <c r="J184" s="221" t="s">
        <v>281</v>
      </c>
      <c r="K184" s="221" t="s">
        <v>749</v>
      </c>
      <c r="L184" s="221" t="s">
        <v>296</v>
      </c>
      <c r="M184" s="221" t="s">
        <v>302</v>
      </c>
      <c r="N184" s="221" t="s">
        <v>529</v>
      </c>
      <c r="O184" s="222">
        <f>ROUND((((IF(K184=[2]Datos!$B$109,4,IF(K184=[2]Datos!$B$110,3,IF(K184=[2]Datos!$B$111,2,IF(K184=[2]Datos!$B$112,1,0)))))+(IF(L184=[2]Datos!$B$115,4,IF(L184=[2]Datos!$B$116,3,IF(L184=[2]Datos!$B$117,2,IF(L184=[2]Datos!$B$118,1,0)))))+(IF(M184=[2]Datos!$B$121,4,IF(M184=[2]Datos!$B$122,3,IF(M184=[2]Datos!$B$123,2,IF(M184=[2]Datos!$B$124,1,0)))))+(IF(N184=[2]Datos!$B$127,4,IF(N184=[2]Datos!$B$128,3,IF(N184=[2]Datos!$B$129,2,IF(N184=[2]Datos!$B$130,1,0))))))/4),0)</f>
        <v>2</v>
      </c>
      <c r="P184" s="221" t="s">
        <v>749</v>
      </c>
      <c r="Q184" s="221" t="s">
        <v>296</v>
      </c>
      <c r="R184" s="221" t="s">
        <v>302</v>
      </c>
      <c r="S184" s="221" t="s">
        <v>536</v>
      </c>
      <c r="T184" s="222">
        <f>ROUND((((IF(P184=[2]Datos!$B$109,4,IF(P184=[2]Datos!$B$110,3,IF(P184=[2]Datos!$B$111,2,IF(P184=[2]Datos!$B$112,1,0)))))+(IF(Q184=[2]Datos!$B$115,4,IF(Q184=[2]Datos!$B$116,3,IF(Q184=[2]Datos!$B$117,2,IF(Q184=[2]Datos!$B$118,1,0)))))+(IF(R184=[2]Datos!$B$121,4,IF(R184=[2]Datos!$B$122,3,IF(R184=[2]Datos!$B$123,2,IF(R184=[2]Datos!$B$124,1,0)))))+(IF(S184=[2]Datos!$B$127,4,IF(S184=[2]Datos!$B$128,3,IF(S184=[2]Datos!$B$129,2,IF(S184=[2]Datos!$B$130,1,0))))))/4),0)</f>
        <v>1</v>
      </c>
      <c r="U184" s="221" t="s">
        <v>749</v>
      </c>
      <c r="V184" s="221" t="s">
        <v>299</v>
      </c>
      <c r="W184" s="221" t="s">
        <v>302</v>
      </c>
      <c r="X184" s="221" t="s">
        <v>540</v>
      </c>
      <c r="Y184" s="222">
        <f>ROUND((((IF(U184=[2]Datos!$B$109,4,IF(U184=[2]Datos!$B$110,3,IF(U184=[2]Datos!$B$111,2,IF(U184=[2]Datos!$B$112,1,0)))))+(IF(V184=[2]Datos!$B$115,4,IF(V184=[2]Datos!$B$116,3,IF(V184=[2]Datos!$B$117,2,IF(V184=[2]Datos!$B$118,1,0)))))+(IF(W184=[2]Datos!$B$121,4,IF(W184=[2]Datos!$B$122,3,IF(W184=[2]Datos!$B$123,2,IF(W184=[2]Datos!$B$124,1,0)))))+(IF(X184=[2]Datos!$B$127,4,IF(X184=[2]Datos!$B$128,3,IF(X184=[2]Datos!$B$129,2,IF(X184=[2]Datos!$B$130,1,0))))))/4),0)</f>
        <v>1</v>
      </c>
      <c r="Z184" s="222">
        <f>IF(J184=[2]Datos!$B$102,5*(O184+T184+Y184),IF(J184=[2]Datos!$B$103,4*(O184+T184+Y184),IF(J184=[2]Datos!$B$104,3*(O184+T184+Y184),IF(J184=[2]Datos!$B$105,2*(O184+T184+Y184),IF(J184=[2]Datos!$B$106,1*(O184+T184+Y184),0)))))</f>
        <v>8</v>
      </c>
      <c r="AA184" s="223" t="str">
        <f t="shared" si="22"/>
        <v>RIESGO LEVE</v>
      </c>
      <c r="AB184" s="224" t="s">
        <v>742</v>
      </c>
      <c r="AC184" s="222"/>
      <c r="AD184" s="222"/>
      <c r="AE184" s="222"/>
      <c r="AF184" s="225"/>
    </row>
    <row r="185" spans="1:32" s="45" customFormat="1" ht="97.5" customHeight="1" thickBot="1">
      <c r="A185" s="209"/>
      <c r="B185" s="209"/>
      <c r="C185" s="357" t="s">
        <v>582</v>
      </c>
      <c r="D185" s="358"/>
      <c r="E185" s="221" t="s">
        <v>63</v>
      </c>
      <c r="F185" s="221" t="s">
        <v>676</v>
      </c>
      <c r="G185" s="221" t="s">
        <v>696</v>
      </c>
      <c r="H185" s="221" t="s">
        <v>689</v>
      </c>
      <c r="I185" s="221" t="s">
        <v>707</v>
      </c>
      <c r="J185" s="221" t="s">
        <v>281</v>
      </c>
      <c r="K185" s="221" t="s">
        <v>749</v>
      </c>
      <c r="L185" s="221" t="s">
        <v>296</v>
      </c>
      <c r="M185" s="221" t="s">
        <v>302</v>
      </c>
      <c r="N185" s="221" t="s">
        <v>529</v>
      </c>
      <c r="O185" s="222">
        <f>ROUND((((IF(K185=[2]Datos!$B$109,4,IF(K185=[2]Datos!$B$110,3,IF(K185=[2]Datos!$B$111,2,IF(K185=[2]Datos!$B$112,1,0)))))+(IF(L185=[2]Datos!$B$115,4,IF(L185=[2]Datos!$B$116,3,IF(L185=[2]Datos!$B$117,2,IF(L185=[2]Datos!$B$118,1,0)))))+(IF(M185=[2]Datos!$B$121,4,IF(M185=[2]Datos!$B$122,3,IF(M185=[2]Datos!$B$123,2,IF(M185=[2]Datos!$B$124,1,0)))))+(IF(N185=[2]Datos!$B$127,4,IF(N185=[2]Datos!$B$128,3,IF(N185=[2]Datos!$B$129,2,IF(N185=[2]Datos!$B$130,1,0))))))/4),0)</f>
        <v>2</v>
      </c>
      <c r="P185" s="221" t="s">
        <v>749</v>
      </c>
      <c r="Q185" s="221" t="s">
        <v>296</v>
      </c>
      <c r="R185" s="221" t="s">
        <v>302</v>
      </c>
      <c r="S185" s="221" t="s">
        <v>536</v>
      </c>
      <c r="T185" s="222">
        <f>ROUND((((IF(P185=[2]Datos!$B$109,4,IF(P185=[2]Datos!$B$110,3,IF(P185=[2]Datos!$B$111,2,IF(P185=[2]Datos!$B$112,1,0)))))+(IF(Q185=[2]Datos!$B$115,4,IF(Q185=[2]Datos!$B$116,3,IF(Q185=[2]Datos!$B$117,2,IF(Q185=[2]Datos!$B$118,1,0)))))+(IF(R185=[2]Datos!$B$121,4,IF(R185=[2]Datos!$B$122,3,IF(R185=[2]Datos!$B$123,2,IF(R185=[2]Datos!$B$124,1,0)))))+(IF(S185=[2]Datos!$B$127,4,IF(S185=[2]Datos!$B$128,3,IF(S185=[2]Datos!$B$129,2,IF(S185=[2]Datos!$B$130,1,0))))))/4),0)</f>
        <v>1</v>
      </c>
      <c r="U185" s="221" t="s">
        <v>749</v>
      </c>
      <c r="V185" s="221" t="s">
        <v>299</v>
      </c>
      <c r="W185" s="221" t="s">
        <v>302</v>
      </c>
      <c r="X185" s="221" t="s">
        <v>540</v>
      </c>
      <c r="Y185" s="222">
        <f>ROUND((((IF(U185=[2]Datos!$B$109,4,IF(U185=[2]Datos!$B$110,3,IF(U185=[2]Datos!$B$111,2,IF(U185=[2]Datos!$B$112,1,0)))))+(IF(V185=[2]Datos!$B$115,4,IF(V185=[2]Datos!$B$116,3,IF(V185=[2]Datos!$B$117,2,IF(V185=[2]Datos!$B$118,1,0)))))+(IF(W185=[2]Datos!$B$121,4,IF(W185=[2]Datos!$B$122,3,IF(W185=[2]Datos!$B$123,2,IF(W185=[2]Datos!$B$124,1,0)))))+(IF(X185=[2]Datos!$B$127,4,IF(X185=[2]Datos!$B$128,3,IF(X185=[2]Datos!$B$129,2,IF(X185=[2]Datos!$B$130,1,0))))))/4),0)</f>
        <v>1</v>
      </c>
      <c r="Z185" s="222">
        <f>IF(J185=[2]Datos!$B$102,5*(O185+T185+Y185),IF(J185=[2]Datos!$B$103,4*(O185+T185+Y185),IF(J185=[2]Datos!$B$104,3*(O185+T185+Y185),IF(J185=[2]Datos!$B$105,2*(O185+T185+Y185),IF(J185=[2]Datos!$B$106,1*(O185+T185+Y185),0)))))</f>
        <v>8</v>
      </c>
      <c r="AA185" s="223" t="str">
        <f t="shared" si="22"/>
        <v>RIESGO LEVE</v>
      </c>
      <c r="AB185" s="224" t="s">
        <v>742</v>
      </c>
      <c r="AC185" s="222"/>
      <c r="AD185" s="222"/>
      <c r="AE185" s="222"/>
      <c r="AF185" s="225"/>
    </row>
    <row r="186" spans="1:32" s="45" customFormat="1" ht="97.5" customHeight="1" thickBot="1">
      <c r="A186" s="209"/>
      <c r="B186" s="209"/>
      <c r="C186" s="357" t="s">
        <v>582</v>
      </c>
      <c r="D186" s="358"/>
      <c r="E186" s="221" t="s">
        <v>63</v>
      </c>
      <c r="F186" s="221" t="s">
        <v>676</v>
      </c>
      <c r="G186" s="221" t="s">
        <v>696</v>
      </c>
      <c r="H186" s="221" t="s">
        <v>284</v>
      </c>
      <c r="I186" s="221" t="s">
        <v>708</v>
      </c>
      <c r="J186" s="221" t="s">
        <v>281</v>
      </c>
      <c r="K186" s="221" t="s">
        <v>749</v>
      </c>
      <c r="L186" s="221" t="s">
        <v>296</v>
      </c>
      <c r="M186" s="221" t="s">
        <v>302</v>
      </c>
      <c r="N186" s="221" t="s">
        <v>530</v>
      </c>
      <c r="O186" s="222">
        <f>ROUND((((IF(K186=[2]Datos!$B$109,4,IF(K186=[2]Datos!$B$110,3,IF(K186=[2]Datos!$B$111,2,IF(K186=[2]Datos!$B$112,1,0)))))+(IF(L186=[2]Datos!$B$115,4,IF(L186=[2]Datos!$B$116,3,IF(L186=[2]Datos!$B$117,2,IF(L186=[2]Datos!$B$118,1,0)))))+(IF(M186=[2]Datos!$B$121,4,IF(M186=[2]Datos!$B$122,3,IF(M186=[2]Datos!$B$123,2,IF(M186=[2]Datos!$B$124,1,0)))))+(IF(N186=[2]Datos!$B$127,4,IF(N186=[2]Datos!$B$128,3,IF(N186=[2]Datos!$B$129,2,IF(N186=[2]Datos!$B$130,1,0))))))/4),0)</f>
        <v>2</v>
      </c>
      <c r="P186" s="221" t="s">
        <v>749</v>
      </c>
      <c r="Q186" s="221" t="s">
        <v>296</v>
      </c>
      <c r="R186" s="221" t="s">
        <v>302</v>
      </c>
      <c r="S186" s="221" t="s">
        <v>536</v>
      </c>
      <c r="T186" s="222">
        <f>ROUND((((IF(P186=[2]Datos!$B$109,4,IF(P186=[2]Datos!$B$110,3,IF(P186=[2]Datos!$B$111,2,IF(P186=[2]Datos!$B$112,1,0)))))+(IF(Q186=[2]Datos!$B$115,4,IF(Q186=[2]Datos!$B$116,3,IF(Q186=[2]Datos!$B$117,2,IF(Q186=[2]Datos!$B$118,1,0)))))+(IF(R186=[2]Datos!$B$121,4,IF(R186=[2]Datos!$B$122,3,IF(R186=[2]Datos!$B$123,2,IF(R186=[2]Datos!$B$124,1,0)))))+(IF(S186=[2]Datos!$B$127,4,IF(S186=[2]Datos!$B$128,3,IF(S186=[2]Datos!$B$129,2,IF(S186=[2]Datos!$B$130,1,0))))))/4),0)</f>
        <v>1</v>
      </c>
      <c r="U186" s="221" t="s">
        <v>749</v>
      </c>
      <c r="V186" s="221" t="s">
        <v>299</v>
      </c>
      <c r="W186" s="221" t="s">
        <v>302</v>
      </c>
      <c r="X186" s="221" t="s">
        <v>540</v>
      </c>
      <c r="Y186" s="222">
        <f>ROUND((((IF(U186=[2]Datos!$B$109,4,IF(U186=[2]Datos!$B$110,3,IF(U186=[2]Datos!$B$111,2,IF(U186=[2]Datos!$B$112,1,0)))))+(IF(V186=[2]Datos!$B$115,4,IF(V186=[2]Datos!$B$116,3,IF(V186=[2]Datos!$B$117,2,IF(V186=[2]Datos!$B$118,1,0)))))+(IF(W186=[2]Datos!$B$121,4,IF(W186=[2]Datos!$B$122,3,IF(W186=[2]Datos!$B$123,2,IF(W186=[2]Datos!$B$124,1,0)))))+(IF(X186=[2]Datos!$B$127,4,IF(X186=[2]Datos!$B$128,3,IF(X186=[2]Datos!$B$129,2,IF(X186=[2]Datos!$B$130,1,0))))))/4),0)</f>
        <v>1</v>
      </c>
      <c r="Z186" s="222">
        <f>IF(J186=[2]Datos!$B$102,5*(O186+T186+Y186),IF(J186=[2]Datos!$B$103,4*(O186+T186+Y186),IF(J186=[2]Datos!$B$104,3*(O186+T186+Y186),IF(J186=[2]Datos!$B$105,2*(O186+T186+Y186),IF(J186=[2]Datos!$B$106,1*(O186+T186+Y186),0)))))</f>
        <v>8</v>
      </c>
      <c r="AA186" s="223" t="str">
        <f t="shared" si="22"/>
        <v>RIESGO LEVE</v>
      </c>
      <c r="AB186" s="224" t="s">
        <v>742</v>
      </c>
      <c r="AC186" s="222"/>
      <c r="AD186" s="222"/>
      <c r="AE186" s="222"/>
      <c r="AF186" s="225"/>
    </row>
    <row r="187" spans="1:32" s="45" customFormat="1" ht="97.5" customHeight="1" thickBot="1">
      <c r="A187" s="209"/>
      <c r="B187" s="209"/>
      <c r="C187" s="357" t="s">
        <v>582</v>
      </c>
      <c r="D187" s="358"/>
      <c r="E187" s="221" t="s">
        <v>63</v>
      </c>
      <c r="F187" s="221" t="s">
        <v>676</v>
      </c>
      <c r="G187" s="221" t="s">
        <v>696</v>
      </c>
      <c r="H187" s="221" t="s">
        <v>688</v>
      </c>
      <c r="I187" s="221" t="s">
        <v>708</v>
      </c>
      <c r="J187" s="221" t="s">
        <v>281</v>
      </c>
      <c r="K187" s="221" t="s">
        <v>749</v>
      </c>
      <c r="L187" s="221" t="s">
        <v>296</v>
      </c>
      <c r="M187" s="221" t="s">
        <v>302</v>
      </c>
      <c r="N187" s="221" t="s">
        <v>530</v>
      </c>
      <c r="O187" s="222">
        <f>ROUND((((IF(K187=[2]Datos!$B$109,4,IF(K187=[2]Datos!$B$110,3,IF(K187=[2]Datos!$B$111,2,IF(K187=[2]Datos!$B$112,1,0)))))+(IF(L187=[2]Datos!$B$115,4,IF(L187=[2]Datos!$B$116,3,IF(L187=[2]Datos!$B$117,2,IF(L187=[2]Datos!$B$118,1,0)))))+(IF(M187=[2]Datos!$B$121,4,IF(M187=[2]Datos!$B$122,3,IF(M187=[2]Datos!$B$123,2,IF(M187=[2]Datos!$B$124,1,0)))))+(IF(N187=[2]Datos!$B$127,4,IF(N187=[2]Datos!$B$128,3,IF(N187=[2]Datos!$B$129,2,IF(N187=[2]Datos!$B$130,1,0))))))/4),0)</f>
        <v>2</v>
      </c>
      <c r="P187" s="221" t="s">
        <v>749</v>
      </c>
      <c r="Q187" s="221" t="s">
        <v>296</v>
      </c>
      <c r="R187" s="221" t="s">
        <v>302</v>
      </c>
      <c r="S187" s="221" t="s">
        <v>536</v>
      </c>
      <c r="T187" s="222">
        <f>ROUND((((IF(P187=[2]Datos!$B$109,4,IF(P187=[2]Datos!$B$110,3,IF(P187=[2]Datos!$B$111,2,IF(P187=[2]Datos!$B$112,1,0)))))+(IF(Q187=[2]Datos!$B$115,4,IF(Q187=[2]Datos!$B$116,3,IF(Q187=[2]Datos!$B$117,2,IF(Q187=[2]Datos!$B$118,1,0)))))+(IF(R187=[2]Datos!$B$121,4,IF(R187=[2]Datos!$B$122,3,IF(R187=[2]Datos!$B$123,2,IF(R187=[2]Datos!$B$124,1,0)))))+(IF(S187=[2]Datos!$B$127,4,IF(S187=[2]Datos!$B$128,3,IF(S187=[2]Datos!$B$129,2,IF(S187=[2]Datos!$B$130,1,0))))))/4),0)</f>
        <v>1</v>
      </c>
      <c r="U187" s="221" t="s">
        <v>749</v>
      </c>
      <c r="V187" s="221" t="s">
        <v>299</v>
      </c>
      <c r="W187" s="221" t="s">
        <v>302</v>
      </c>
      <c r="X187" s="221" t="s">
        <v>540</v>
      </c>
      <c r="Y187" s="222">
        <f>ROUND((((IF(U187=[2]Datos!$B$109,4,IF(U187=[2]Datos!$B$110,3,IF(U187=[2]Datos!$B$111,2,IF(U187=[2]Datos!$B$112,1,0)))))+(IF(V187=[2]Datos!$B$115,4,IF(V187=[2]Datos!$B$116,3,IF(V187=[2]Datos!$B$117,2,IF(V187=[2]Datos!$B$118,1,0)))))+(IF(W187=[2]Datos!$B$121,4,IF(W187=[2]Datos!$B$122,3,IF(W187=[2]Datos!$B$123,2,IF(W187=[2]Datos!$B$124,1,0)))))+(IF(X187=[2]Datos!$B$127,4,IF(X187=[2]Datos!$B$128,3,IF(X187=[2]Datos!$B$129,2,IF(X187=[2]Datos!$B$130,1,0))))))/4),0)</f>
        <v>1</v>
      </c>
      <c r="Z187" s="222">
        <f>IF(J187=[2]Datos!$B$102,5*(O187+T187+Y187),IF(J187=[2]Datos!$B$103,4*(O187+T187+Y187),IF(J187=[2]Datos!$B$104,3*(O187+T187+Y187),IF(J187=[2]Datos!$B$105,2*(O187+T187+Y187),IF(J187=[2]Datos!$B$106,1*(O187+T187+Y187),0)))))</f>
        <v>8</v>
      </c>
      <c r="AA187" s="223" t="str">
        <f t="shared" si="22"/>
        <v>RIESGO LEVE</v>
      </c>
      <c r="AB187" s="224" t="s">
        <v>742</v>
      </c>
      <c r="AC187" s="222"/>
      <c r="AD187" s="222"/>
      <c r="AE187" s="222"/>
      <c r="AF187" s="225"/>
    </row>
    <row r="188" spans="1:32" s="45" customFormat="1" ht="97.5" customHeight="1" thickBot="1">
      <c r="A188" s="209"/>
      <c r="B188" s="209"/>
      <c r="C188" s="357" t="s">
        <v>582</v>
      </c>
      <c r="D188" s="358"/>
      <c r="E188" s="221" t="s">
        <v>63</v>
      </c>
      <c r="F188" s="221" t="s">
        <v>676</v>
      </c>
      <c r="G188" s="221" t="s">
        <v>696</v>
      </c>
      <c r="H188" s="221" t="s">
        <v>691</v>
      </c>
      <c r="I188" s="221" t="s">
        <v>708</v>
      </c>
      <c r="J188" s="221" t="s">
        <v>281</v>
      </c>
      <c r="K188" s="221" t="s">
        <v>749</v>
      </c>
      <c r="L188" s="221" t="s">
        <v>296</v>
      </c>
      <c r="M188" s="221" t="s">
        <v>302</v>
      </c>
      <c r="N188" s="221" t="s">
        <v>530</v>
      </c>
      <c r="O188" s="222">
        <f>ROUND((((IF(K188=[2]Datos!$B$109,4,IF(K188=[2]Datos!$B$110,3,IF(K188=[2]Datos!$B$111,2,IF(K188=[2]Datos!$B$112,1,0)))))+(IF(L188=[2]Datos!$B$115,4,IF(L188=[2]Datos!$B$116,3,IF(L188=[2]Datos!$B$117,2,IF(L188=[2]Datos!$B$118,1,0)))))+(IF(M188=[2]Datos!$B$121,4,IF(M188=[2]Datos!$B$122,3,IF(M188=[2]Datos!$B$123,2,IF(M188=[2]Datos!$B$124,1,0)))))+(IF(N188=[2]Datos!$B$127,4,IF(N188=[2]Datos!$B$128,3,IF(N188=[2]Datos!$B$129,2,IF(N188=[2]Datos!$B$130,1,0))))))/4),0)</f>
        <v>2</v>
      </c>
      <c r="P188" s="221" t="s">
        <v>749</v>
      </c>
      <c r="Q188" s="221" t="s">
        <v>296</v>
      </c>
      <c r="R188" s="221" t="s">
        <v>302</v>
      </c>
      <c r="S188" s="221" t="s">
        <v>536</v>
      </c>
      <c r="T188" s="222">
        <f>ROUND((((IF(P188=[2]Datos!$B$109,4,IF(P188=[2]Datos!$B$110,3,IF(P188=[2]Datos!$B$111,2,IF(P188=[2]Datos!$B$112,1,0)))))+(IF(Q188=[2]Datos!$B$115,4,IF(Q188=[2]Datos!$B$116,3,IF(Q188=[2]Datos!$B$117,2,IF(Q188=[2]Datos!$B$118,1,0)))))+(IF(R188=[2]Datos!$B$121,4,IF(R188=[2]Datos!$B$122,3,IF(R188=[2]Datos!$B$123,2,IF(R188=[2]Datos!$B$124,1,0)))))+(IF(S188=[2]Datos!$B$127,4,IF(S188=[2]Datos!$B$128,3,IF(S188=[2]Datos!$B$129,2,IF(S188=[2]Datos!$B$130,1,0))))))/4),0)</f>
        <v>1</v>
      </c>
      <c r="U188" s="221" t="s">
        <v>749</v>
      </c>
      <c r="V188" s="221" t="s">
        <v>299</v>
      </c>
      <c r="W188" s="221" t="s">
        <v>302</v>
      </c>
      <c r="X188" s="221" t="s">
        <v>540</v>
      </c>
      <c r="Y188" s="222">
        <f>ROUND((((IF(U188=[2]Datos!$B$109,4,IF(U188=[2]Datos!$B$110,3,IF(U188=[2]Datos!$B$111,2,IF(U188=[2]Datos!$B$112,1,0)))))+(IF(V188=[2]Datos!$B$115,4,IF(V188=[2]Datos!$B$116,3,IF(V188=[2]Datos!$B$117,2,IF(V188=[2]Datos!$B$118,1,0)))))+(IF(W188=[2]Datos!$B$121,4,IF(W188=[2]Datos!$B$122,3,IF(W188=[2]Datos!$B$123,2,IF(W188=[2]Datos!$B$124,1,0)))))+(IF(X188=[2]Datos!$B$127,4,IF(X188=[2]Datos!$B$128,3,IF(X188=[2]Datos!$B$129,2,IF(X188=[2]Datos!$B$130,1,0))))))/4),0)</f>
        <v>1</v>
      </c>
      <c r="Z188" s="222">
        <f>IF(J188=[2]Datos!$B$102,5*(O188+T188+Y188),IF(J188=[2]Datos!$B$103,4*(O188+T188+Y188),IF(J188=[2]Datos!$B$104,3*(O188+T188+Y188),IF(J188=[2]Datos!$B$105,2*(O188+T188+Y188),IF(J188=[2]Datos!$B$106,1*(O188+T188+Y188),0)))))</f>
        <v>8</v>
      </c>
      <c r="AA188" s="223" t="str">
        <f t="shared" si="22"/>
        <v>RIESGO LEVE</v>
      </c>
      <c r="AB188" s="224" t="s">
        <v>742</v>
      </c>
      <c r="AC188" s="222"/>
      <c r="AD188" s="222"/>
      <c r="AE188" s="222"/>
      <c r="AF188" s="225"/>
    </row>
    <row r="189" spans="1:32" s="45" customFormat="1" ht="97.5" customHeight="1" thickBot="1">
      <c r="A189" s="209"/>
      <c r="B189" s="209"/>
      <c r="C189" s="357" t="s">
        <v>582</v>
      </c>
      <c r="D189" s="358"/>
      <c r="E189" s="221" t="s">
        <v>63</v>
      </c>
      <c r="F189" s="221" t="s">
        <v>676</v>
      </c>
      <c r="G189" s="221" t="s">
        <v>696</v>
      </c>
      <c r="H189" s="221" t="s">
        <v>688</v>
      </c>
      <c r="I189" s="221" t="s">
        <v>709</v>
      </c>
      <c r="J189" s="221" t="s">
        <v>281</v>
      </c>
      <c r="K189" s="221" t="s">
        <v>749</v>
      </c>
      <c r="L189" s="221" t="s">
        <v>296</v>
      </c>
      <c r="M189" s="221" t="s">
        <v>300</v>
      </c>
      <c r="N189" s="221" t="s">
        <v>529</v>
      </c>
      <c r="O189" s="222">
        <f>ROUND((((IF(K189=[2]Datos!$B$109,4,IF(K189=[2]Datos!$B$110,3,IF(K189=[2]Datos!$B$111,2,IF(K189=[2]Datos!$B$112,1,0)))))+(IF(L189=[2]Datos!$B$115,4,IF(L189=[2]Datos!$B$116,3,IF(L189=[2]Datos!$B$117,2,IF(L189=[2]Datos!$B$118,1,0)))))+(IF(M189=[2]Datos!$B$121,4,IF(M189=[2]Datos!$B$122,3,IF(M189=[2]Datos!$B$123,2,IF(M189=[2]Datos!$B$124,1,0)))))+(IF(N189=[2]Datos!$B$127,4,IF(N189=[2]Datos!$B$128,3,IF(N189=[2]Datos!$B$129,2,IF(N189=[2]Datos!$B$130,1,0))))))/4),0)</f>
        <v>2</v>
      </c>
      <c r="P189" s="221" t="s">
        <v>748</v>
      </c>
      <c r="Q189" s="221" t="s">
        <v>296</v>
      </c>
      <c r="R189" s="221" t="s">
        <v>300</v>
      </c>
      <c r="S189" s="221" t="s">
        <v>536</v>
      </c>
      <c r="T189" s="222">
        <f>ROUND((((IF(P189=[2]Datos!$B$109,4,IF(P189=[2]Datos!$B$110,3,IF(P189=[2]Datos!$B$111,2,IF(P189=[2]Datos!$B$112,1,0)))))+(IF(Q189=[2]Datos!$B$115,4,IF(Q189=[2]Datos!$B$116,3,IF(Q189=[2]Datos!$B$117,2,IF(Q189=[2]Datos!$B$118,1,0)))))+(IF(R189=[2]Datos!$B$121,4,IF(R189=[2]Datos!$B$122,3,IF(R189=[2]Datos!$B$123,2,IF(R189=[2]Datos!$B$124,1,0)))))+(IF(S189=[2]Datos!$B$127,4,IF(S189=[2]Datos!$B$128,3,IF(S189=[2]Datos!$B$129,2,IF(S189=[2]Datos!$B$130,1,0))))))/4),0)</f>
        <v>2</v>
      </c>
      <c r="U189" s="221" t="s">
        <v>748</v>
      </c>
      <c r="V189" s="221" t="s">
        <v>296</v>
      </c>
      <c r="W189" s="221" t="s">
        <v>300</v>
      </c>
      <c r="X189" s="221" t="s">
        <v>529</v>
      </c>
      <c r="Y189" s="222">
        <f>ROUND((((IF(U189=[2]Datos!$B$109,4,IF(U189=[2]Datos!$B$110,3,IF(U189=[2]Datos!$B$111,2,IF(U189=[2]Datos!$B$112,1,0)))))+(IF(V189=[2]Datos!$B$115,4,IF(V189=[2]Datos!$B$116,3,IF(V189=[2]Datos!$B$117,2,IF(V189=[2]Datos!$B$118,1,0)))))+(IF(W189=[2]Datos!$B$121,4,IF(W189=[2]Datos!$B$122,3,IF(W189=[2]Datos!$B$123,2,IF(W189=[2]Datos!$B$124,1,0)))))+(IF(X189=[2]Datos!$B$127,4,IF(X189=[2]Datos!$B$128,3,IF(X189=[2]Datos!$B$129,2,IF(X189=[2]Datos!$B$130,1,0))))))/4),0)</f>
        <v>2</v>
      </c>
      <c r="Z189" s="222">
        <f>IF(J189=[2]Datos!$B$102,5*(O189+T189+Y189),IF(J189=[2]Datos!$B$103,4*(O189+T189+Y189),IF(J189=[2]Datos!$B$104,3*(O189+T189+Y189),IF(J189=[2]Datos!$B$105,2*(O189+T189+Y189),IF(J189=[2]Datos!$B$106,1*(O189+T189+Y189),0)))))</f>
        <v>12</v>
      </c>
      <c r="AA189" s="223" t="str">
        <f t="shared" si="22"/>
        <v>RIESGO LEVE</v>
      </c>
      <c r="AB189" s="224" t="s">
        <v>742</v>
      </c>
      <c r="AC189" s="222"/>
      <c r="AD189" s="222"/>
      <c r="AE189" s="222"/>
      <c r="AF189" s="225"/>
    </row>
    <row r="190" spans="1:32" s="45" customFormat="1" ht="97.5" customHeight="1" thickBot="1">
      <c r="A190" s="209"/>
      <c r="B190" s="209"/>
      <c r="C190" s="357" t="s">
        <v>582</v>
      </c>
      <c r="D190" s="358"/>
      <c r="E190" s="221" t="s">
        <v>63</v>
      </c>
      <c r="F190" s="221" t="s">
        <v>676</v>
      </c>
      <c r="G190" s="221" t="s">
        <v>696</v>
      </c>
      <c r="H190" s="221" t="s">
        <v>689</v>
      </c>
      <c r="I190" s="221" t="s">
        <v>710</v>
      </c>
      <c r="J190" s="221" t="s">
        <v>280</v>
      </c>
      <c r="K190" s="221" t="s">
        <v>749</v>
      </c>
      <c r="L190" s="221" t="s">
        <v>301</v>
      </c>
      <c r="M190" s="221" t="s">
        <v>302</v>
      </c>
      <c r="N190" s="221" t="s">
        <v>530</v>
      </c>
      <c r="O190" s="222">
        <f>ROUND((((IF(K190=[2]Datos!$B$109,4,IF(K190=[2]Datos!$B$110,3,IF(K190=[2]Datos!$B$111,2,IF(K190=[2]Datos!$B$112,1,0)))))+(IF(L190=[2]Datos!$B$115,4,IF(L190=[2]Datos!$B$116,3,IF(L190=[2]Datos!$B$117,2,IF(L190=[2]Datos!$B$118,1,0)))))+(IF(M190=[2]Datos!$B$121,4,IF(M190=[2]Datos!$B$122,3,IF(M190=[2]Datos!$B$123,2,IF(M190=[2]Datos!$B$124,1,0)))))+(IF(N190=[2]Datos!$B$127,4,IF(N190=[2]Datos!$B$128,3,IF(N190=[2]Datos!$B$129,2,IF(N190=[2]Datos!$B$130,1,0))))))/4),0)</f>
        <v>1</v>
      </c>
      <c r="P190" s="221" t="s">
        <v>749</v>
      </c>
      <c r="Q190" s="221" t="s">
        <v>301</v>
      </c>
      <c r="R190" s="221" t="s">
        <v>302</v>
      </c>
      <c r="S190" s="221" t="s">
        <v>537</v>
      </c>
      <c r="T190" s="222">
        <f>ROUND((((IF(P190=[2]Datos!$B$109,4,IF(P190=[2]Datos!$B$110,3,IF(P190=[2]Datos!$B$111,2,IF(P190=[2]Datos!$B$112,1,0)))))+(IF(Q190=[2]Datos!$B$115,4,IF(Q190=[2]Datos!$B$116,3,IF(Q190=[2]Datos!$B$117,2,IF(Q190=[2]Datos!$B$118,1,0)))))+(IF(R190=[2]Datos!$B$121,4,IF(R190=[2]Datos!$B$122,3,IF(R190=[2]Datos!$B$123,2,IF(R190=[2]Datos!$B$124,1,0)))))+(IF(S190=[2]Datos!$B$127,4,IF(S190=[2]Datos!$B$128,3,IF(S190=[2]Datos!$B$129,2,IF(S190=[2]Datos!$B$130,1,0))))))/4),0)</f>
        <v>1</v>
      </c>
      <c r="U190" s="221" t="s">
        <v>749</v>
      </c>
      <c r="V190" s="221" t="s">
        <v>301</v>
      </c>
      <c r="W190" s="221" t="s">
        <v>302</v>
      </c>
      <c r="X190" s="221" t="s">
        <v>540</v>
      </c>
      <c r="Y190" s="222">
        <f>ROUND((((IF(U190=[2]Datos!$B$109,4,IF(U190=[2]Datos!$B$110,3,IF(U190=[2]Datos!$B$111,2,IF(U190=[2]Datos!$B$112,1,0)))))+(IF(V190=[2]Datos!$B$115,4,IF(V190=[2]Datos!$B$116,3,IF(V190=[2]Datos!$B$117,2,IF(V190=[2]Datos!$B$118,1,0)))))+(IF(W190=[2]Datos!$B$121,4,IF(W190=[2]Datos!$B$122,3,IF(W190=[2]Datos!$B$123,2,IF(W190=[2]Datos!$B$124,1,0)))))+(IF(X190=[2]Datos!$B$127,4,IF(X190=[2]Datos!$B$128,3,IF(X190=[2]Datos!$B$129,2,IF(X190=[2]Datos!$B$130,1,0))))))/4),0)</f>
        <v>1</v>
      </c>
      <c r="Z190" s="222">
        <f>IF(J190=[2]Datos!$B$102,5*(O190+T190+Y190),IF(J190=[2]Datos!$B$103,4*(O190+T190+Y190),IF(J190=[2]Datos!$B$104,3*(O190+T190+Y190),IF(J190=[2]Datos!$B$105,2*(O190+T190+Y190),IF(J190=[2]Datos!$B$106,1*(O190+T190+Y190),0)))))</f>
        <v>9</v>
      </c>
      <c r="AA190" s="223" t="str">
        <f t="shared" si="22"/>
        <v>RIESGO LEVE</v>
      </c>
      <c r="AB190" s="224" t="s">
        <v>742</v>
      </c>
      <c r="AC190" s="222"/>
      <c r="AD190" s="222"/>
      <c r="AE190" s="222"/>
      <c r="AF190" s="225"/>
    </row>
    <row r="191" spans="1:32" s="45" customFormat="1" ht="97.5" customHeight="1" thickBot="1">
      <c r="A191" s="209"/>
      <c r="B191" s="209"/>
      <c r="C191" s="357" t="s">
        <v>582</v>
      </c>
      <c r="D191" s="358"/>
      <c r="E191" s="221" t="s">
        <v>63</v>
      </c>
      <c r="F191" s="221" t="s">
        <v>676</v>
      </c>
      <c r="G191" s="221" t="s">
        <v>696</v>
      </c>
      <c r="H191" s="221" t="s">
        <v>691</v>
      </c>
      <c r="I191" s="221" t="s">
        <v>713</v>
      </c>
      <c r="J191" s="221" t="s">
        <v>279</v>
      </c>
      <c r="K191" s="221" t="s">
        <v>749</v>
      </c>
      <c r="L191" s="221" t="s">
        <v>299</v>
      </c>
      <c r="M191" s="221" t="s">
        <v>302</v>
      </c>
      <c r="N191" s="221" t="s">
        <v>530</v>
      </c>
      <c r="O191" s="222">
        <f>ROUND((((IF(K191=[2]Datos!$B$109,4,IF(K191=[2]Datos!$B$110,3,IF(K191=[2]Datos!$B$111,2,IF(K191=[2]Datos!$B$112,1,0)))))+(IF(L191=[2]Datos!$B$115,4,IF(L191=[2]Datos!$B$116,3,IF(L191=[2]Datos!$B$117,2,IF(L191=[2]Datos!$B$118,1,0)))))+(IF(M191=[2]Datos!$B$121,4,IF(M191=[2]Datos!$B$122,3,IF(M191=[2]Datos!$B$123,2,IF(M191=[2]Datos!$B$124,1,0)))))+(IF(N191=[2]Datos!$B$127,4,IF(N191=[2]Datos!$B$128,3,IF(N191=[2]Datos!$B$129,2,IF(N191=[2]Datos!$B$130,1,0))))))/4),0)</f>
        <v>1</v>
      </c>
      <c r="P191" s="221" t="s">
        <v>749</v>
      </c>
      <c r="Q191" s="221" t="s">
        <v>301</v>
      </c>
      <c r="R191" s="221" t="s">
        <v>302</v>
      </c>
      <c r="S191" s="221" t="s">
        <v>536</v>
      </c>
      <c r="T191" s="222">
        <f>ROUND((((IF(P191=[2]Datos!$B$109,4,IF(P191=[2]Datos!$B$110,3,IF(P191=[2]Datos!$B$111,2,IF(P191=[2]Datos!$B$112,1,0)))))+(IF(Q191=[2]Datos!$B$115,4,IF(Q191=[2]Datos!$B$116,3,IF(Q191=[2]Datos!$B$117,2,IF(Q191=[2]Datos!$B$118,1,0)))))+(IF(R191=[2]Datos!$B$121,4,IF(R191=[2]Datos!$B$122,3,IF(R191=[2]Datos!$B$123,2,IF(R191=[2]Datos!$B$124,1,0)))))+(IF(S191=[2]Datos!$B$127,4,IF(S191=[2]Datos!$B$128,3,IF(S191=[2]Datos!$B$129,2,IF(S191=[2]Datos!$B$130,1,0))))))/4),0)</f>
        <v>1</v>
      </c>
      <c r="U191" s="221" t="s">
        <v>749</v>
      </c>
      <c r="V191" s="221" t="s">
        <v>301</v>
      </c>
      <c r="W191" s="221" t="s">
        <v>302</v>
      </c>
      <c r="X191" s="221" t="s">
        <v>540</v>
      </c>
      <c r="Y191" s="222">
        <f>ROUND((((IF(U191=[2]Datos!$B$109,4,IF(U191=[2]Datos!$B$110,3,IF(U191=[2]Datos!$B$111,2,IF(U191=[2]Datos!$B$112,1,0)))))+(IF(V191=[2]Datos!$B$115,4,IF(V191=[2]Datos!$B$116,3,IF(V191=[2]Datos!$B$117,2,IF(V191=[2]Datos!$B$118,1,0)))))+(IF(W191=[2]Datos!$B$121,4,IF(W191=[2]Datos!$B$122,3,IF(W191=[2]Datos!$B$123,2,IF(W191=[2]Datos!$B$124,1,0)))))+(IF(X191=[2]Datos!$B$127,4,IF(X191=[2]Datos!$B$128,3,IF(X191=[2]Datos!$B$129,2,IF(X191=[2]Datos!$B$130,1,0))))))/4),0)</f>
        <v>1</v>
      </c>
      <c r="Z191" s="222">
        <f>IF(J191=[2]Datos!$B$102,5*(O191+T191+Y191),IF(J191=[2]Datos!$B$103,4*(O191+T191+Y191),IF(J191=[2]Datos!$B$104,3*(O191+T191+Y191),IF(J191=[2]Datos!$B$105,2*(O191+T191+Y191),IF(J191=[2]Datos!$B$106,1*(O191+T191+Y191),0)))))</f>
        <v>12</v>
      </c>
      <c r="AA191" s="223" t="str">
        <f t="shared" si="22"/>
        <v>RIESGO LEVE</v>
      </c>
      <c r="AB191" s="224" t="s">
        <v>742</v>
      </c>
      <c r="AC191" s="222"/>
      <c r="AD191" s="222"/>
      <c r="AE191" s="222"/>
      <c r="AF191" s="225"/>
    </row>
    <row r="192" spans="1:32" s="45" customFormat="1" ht="97.5" customHeight="1" thickBot="1">
      <c r="A192" s="209"/>
      <c r="B192" s="209"/>
      <c r="C192" s="357" t="s">
        <v>582</v>
      </c>
      <c r="D192" s="358"/>
      <c r="E192" s="221" t="s">
        <v>63</v>
      </c>
      <c r="F192" s="221" t="s">
        <v>676</v>
      </c>
      <c r="G192" s="221" t="s">
        <v>696</v>
      </c>
      <c r="H192" s="221" t="s">
        <v>688</v>
      </c>
      <c r="I192" s="221" t="s">
        <v>714</v>
      </c>
      <c r="J192" s="221" t="s">
        <v>282</v>
      </c>
      <c r="K192" s="221" t="s">
        <v>295</v>
      </c>
      <c r="L192" s="221" t="s">
        <v>296</v>
      </c>
      <c r="M192" s="221" t="s">
        <v>300</v>
      </c>
      <c r="N192" s="221" t="s">
        <v>529</v>
      </c>
      <c r="O192" s="222">
        <f>ROUND((((IF(K192=[2]Datos!$B$109,4,IF(K192=[2]Datos!$B$110,3,IF(K192=[2]Datos!$B$111,2,IF(K192=[2]Datos!$B$112,1,0)))))+(IF(L192=[2]Datos!$B$115,4,IF(L192=[2]Datos!$B$116,3,IF(L192=[2]Datos!$B$117,2,IF(L192=[2]Datos!$B$118,1,0)))))+(IF(M192=[2]Datos!$B$121,4,IF(M192=[2]Datos!$B$122,3,IF(M192=[2]Datos!$B$123,2,IF(M192=[2]Datos!$B$124,1,0)))))+(IF(N192=[2]Datos!$B$127,4,IF(N192=[2]Datos!$B$128,3,IF(N192=[2]Datos!$B$129,2,IF(N192=[2]Datos!$B$130,1,0))))))/4),0)</f>
        <v>3</v>
      </c>
      <c r="P192" s="221" t="s">
        <v>749</v>
      </c>
      <c r="Q192" s="221" t="s">
        <v>296</v>
      </c>
      <c r="R192" s="221" t="s">
        <v>300</v>
      </c>
      <c r="S192" s="221" t="s">
        <v>535</v>
      </c>
      <c r="T192" s="222">
        <f>ROUND((((IF(P192=[2]Datos!$B$109,4,IF(P192=[2]Datos!$B$110,3,IF(P192=[2]Datos!$B$111,2,IF(P192=[2]Datos!$B$112,1,0)))))+(IF(Q192=[2]Datos!$B$115,4,IF(Q192=[2]Datos!$B$116,3,IF(Q192=[2]Datos!$B$117,2,IF(Q192=[2]Datos!$B$118,1,0)))))+(IF(R192=[2]Datos!$B$121,4,IF(R192=[2]Datos!$B$122,3,IF(R192=[2]Datos!$B$123,2,IF(R192=[2]Datos!$B$124,1,0)))))+(IF(S192=[2]Datos!$B$127,4,IF(S192=[2]Datos!$B$128,3,IF(S192=[2]Datos!$B$129,2,IF(S192=[2]Datos!$B$130,1,0))))))/4),0)</f>
        <v>2</v>
      </c>
      <c r="U192" s="221" t="s">
        <v>749</v>
      </c>
      <c r="V192" s="221" t="s">
        <v>296</v>
      </c>
      <c r="W192" s="221" t="s">
        <v>300</v>
      </c>
      <c r="X192" s="221" t="s">
        <v>529</v>
      </c>
      <c r="Y192" s="222">
        <f>ROUND((((IF(U192=[2]Datos!$B$109,4,IF(U192=[2]Datos!$B$110,3,IF(U192=[2]Datos!$B$111,2,IF(U192=[2]Datos!$B$112,1,0)))))+(IF(V192=[2]Datos!$B$115,4,IF(V192=[2]Datos!$B$116,3,IF(V192=[2]Datos!$B$117,2,IF(V192=[2]Datos!$B$118,1,0)))))+(IF(W192=[2]Datos!$B$121,4,IF(W192=[2]Datos!$B$122,3,IF(W192=[2]Datos!$B$123,2,IF(W192=[2]Datos!$B$124,1,0)))))+(IF(X192=[2]Datos!$B$127,4,IF(X192=[2]Datos!$B$128,3,IF(X192=[2]Datos!$B$129,2,IF(X192=[2]Datos!$B$130,1,0))))))/4),0)</f>
        <v>2</v>
      </c>
      <c r="Z192" s="222">
        <f>IF(J192=[2]Datos!$B$102,5*(O192+T192+Y192),IF(J192=[2]Datos!$B$103,4*(O192+T192+Y192),IF(J192=[2]Datos!$B$104,3*(O192+T192+Y192),IF(J192=[2]Datos!$B$105,2*(O192+T192+Y192),IF(J192=[2]Datos!$B$106,1*(O192+T192+Y192),0)))))</f>
        <v>7</v>
      </c>
      <c r="AA192" s="223" t="str">
        <f t="shared" si="22"/>
        <v>RIESGO LEVE</v>
      </c>
      <c r="AB192" s="224" t="s">
        <v>742</v>
      </c>
      <c r="AC192" s="222"/>
      <c r="AD192" s="222"/>
      <c r="AE192" s="222"/>
      <c r="AF192" s="225"/>
    </row>
    <row r="193" spans="1:32" s="45" customFormat="1" ht="97.5" customHeight="1" thickBot="1">
      <c r="A193" s="209"/>
      <c r="B193" s="209"/>
      <c r="C193" s="357" t="s">
        <v>582</v>
      </c>
      <c r="D193" s="358"/>
      <c r="E193" s="221" t="s">
        <v>63</v>
      </c>
      <c r="F193" s="221" t="s">
        <v>676</v>
      </c>
      <c r="G193" s="221" t="s">
        <v>696</v>
      </c>
      <c r="H193" s="221" t="s">
        <v>689</v>
      </c>
      <c r="I193" s="221" t="s">
        <v>714</v>
      </c>
      <c r="J193" s="221" t="s">
        <v>281</v>
      </c>
      <c r="K193" s="221" t="s">
        <v>749</v>
      </c>
      <c r="L193" s="221" t="s">
        <v>296</v>
      </c>
      <c r="M193" s="221" t="s">
        <v>302</v>
      </c>
      <c r="N193" s="221" t="s">
        <v>530</v>
      </c>
      <c r="O193" s="222">
        <f>ROUND((((IF(K193=[2]Datos!$B$109,4,IF(K193=[2]Datos!$B$110,3,IF(K193=[2]Datos!$B$111,2,IF(K193=[2]Datos!$B$112,1,0)))))+(IF(L193=[2]Datos!$B$115,4,IF(L193=[2]Datos!$B$116,3,IF(L193=[2]Datos!$B$117,2,IF(L193=[2]Datos!$B$118,1,0)))))+(IF(M193=[2]Datos!$B$121,4,IF(M193=[2]Datos!$B$122,3,IF(M193=[2]Datos!$B$123,2,IF(M193=[2]Datos!$B$124,1,0)))))+(IF(N193=[2]Datos!$B$127,4,IF(N193=[2]Datos!$B$128,3,IF(N193=[2]Datos!$B$129,2,IF(N193=[2]Datos!$B$130,1,0))))))/4),0)</f>
        <v>2</v>
      </c>
      <c r="P193" s="221" t="s">
        <v>749</v>
      </c>
      <c r="Q193" s="221" t="s">
        <v>296</v>
      </c>
      <c r="R193" s="221" t="s">
        <v>302</v>
      </c>
      <c r="S193" s="221" t="s">
        <v>536</v>
      </c>
      <c r="T193" s="222">
        <f>ROUND((((IF(P193=[2]Datos!$B$109,4,IF(P193=[2]Datos!$B$110,3,IF(P193=[2]Datos!$B$111,2,IF(P193=[2]Datos!$B$112,1,0)))))+(IF(Q193=[2]Datos!$B$115,4,IF(Q193=[2]Datos!$B$116,3,IF(Q193=[2]Datos!$B$117,2,IF(Q193=[2]Datos!$B$118,1,0)))))+(IF(R193=[2]Datos!$B$121,4,IF(R193=[2]Datos!$B$122,3,IF(R193=[2]Datos!$B$123,2,IF(R193=[2]Datos!$B$124,1,0)))))+(IF(S193=[2]Datos!$B$127,4,IF(S193=[2]Datos!$B$128,3,IF(S193=[2]Datos!$B$129,2,IF(S193=[2]Datos!$B$130,1,0))))))/4),0)</f>
        <v>1</v>
      </c>
      <c r="U193" s="221" t="s">
        <v>749</v>
      </c>
      <c r="V193" s="221" t="s">
        <v>296</v>
      </c>
      <c r="W193" s="221" t="s">
        <v>302</v>
      </c>
      <c r="X193" s="221" t="s">
        <v>540</v>
      </c>
      <c r="Y193" s="222">
        <f>ROUND((((IF(U193=[2]Datos!$B$109,4,IF(U193=[2]Datos!$B$110,3,IF(U193=[2]Datos!$B$111,2,IF(U193=[2]Datos!$B$112,1,0)))))+(IF(V193=[2]Datos!$B$115,4,IF(V193=[2]Datos!$B$116,3,IF(V193=[2]Datos!$B$117,2,IF(V193=[2]Datos!$B$118,1,0)))))+(IF(W193=[2]Datos!$B$121,4,IF(W193=[2]Datos!$B$122,3,IF(W193=[2]Datos!$B$123,2,IF(W193=[2]Datos!$B$124,1,0)))))+(IF(X193=[2]Datos!$B$127,4,IF(X193=[2]Datos!$B$128,3,IF(X193=[2]Datos!$B$129,2,IF(X193=[2]Datos!$B$130,1,0))))))/4),0)</f>
        <v>2</v>
      </c>
      <c r="Z193" s="222">
        <f>IF(J193=[2]Datos!$B$102,5*(O193+T193+Y193),IF(J193=[2]Datos!$B$103,4*(O193+T193+Y193),IF(J193=[2]Datos!$B$104,3*(O193+T193+Y193),IF(J193=[2]Datos!$B$105,2*(O193+T193+Y193),IF(J193=[2]Datos!$B$106,1*(O193+T193+Y193),0)))))</f>
        <v>10</v>
      </c>
      <c r="AA193" s="223" t="str">
        <f t="shared" si="22"/>
        <v>RIESGO LEVE</v>
      </c>
      <c r="AB193" s="224" t="s">
        <v>742</v>
      </c>
      <c r="AC193" s="222"/>
      <c r="AD193" s="222"/>
      <c r="AE193" s="222"/>
      <c r="AF193" s="225"/>
    </row>
    <row r="194" spans="1:32" s="45" customFormat="1" ht="97.5" customHeight="1" thickBot="1">
      <c r="A194" s="209"/>
      <c r="B194" s="209"/>
      <c r="C194" s="357" t="s">
        <v>582</v>
      </c>
      <c r="D194" s="358"/>
      <c r="E194" s="221" t="s">
        <v>63</v>
      </c>
      <c r="F194" s="221" t="s">
        <v>676</v>
      </c>
      <c r="G194" s="221" t="s">
        <v>696</v>
      </c>
      <c r="H194" s="221" t="s">
        <v>284</v>
      </c>
      <c r="I194" s="221" t="s">
        <v>714</v>
      </c>
      <c r="J194" s="221" t="s">
        <v>282</v>
      </c>
      <c r="K194" s="221" t="s">
        <v>295</v>
      </c>
      <c r="L194" s="221" t="s">
        <v>296</v>
      </c>
      <c r="M194" s="221" t="s">
        <v>300</v>
      </c>
      <c r="N194" s="221" t="s">
        <v>529</v>
      </c>
      <c r="O194" s="222">
        <f>ROUND((((IF(K194=[2]Datos!$B$109,4,IF(K194=[2]Datos!$B$110,3,IF(K194=[2]Datos!$B$111,2,IF(K194=[2]Datos!$B$112,1,0)))))+(IF(L194=[2]Datos!$B$115,4,IF(L194=[2]Datos!$B$116,3,IF(L194=[2]Datos!$B$117,2,IF(L194=[2]Datos!$B$118,1,0)))))+(IF(M194=[2]Datos!$B$121,4,IF(M194=[2]Datos!$B$122,3,IF(M194=[2]Datos!$B$123,2,IF(M194=[2]Datos!$B$124,1,0)))))+(IF(N194=[2]Datos!$B$127,4,IF(N194=[2]Datos!$B$128,3,IF(N194=[2]Datos!$B$129,2,IF(N194=[2]Datos!$B$130,1,0))))))/4),0)</f>
        <v>3</v>
      </c>
      <c r="P194" s="221" t="s">
        <v>749</v>
      </c>
      <c r="Q194" s="221" t="s">
        <v>296</v>
      </c>
      <c r="R194" s="221" t="s">
        <v>300</v>
      </c>
      <c r="S194" s="221" t="s">
        <v>535</v>
      </c>
      <c r="T194" s="222">
        <f>ROUND((((IF(P194=[2]Datos!$B$109,4,IF(P194=[2]Datos!$B$110,3,IF(P194=[2]Datos!$B$111,2,IF(P194=[2]Datos!$B$112,1,0)))))+(IF(Q194=[2]Datos!$B$115,4,IF(Q194=[2]Datos!$B$116,3,IF(Q194=[2]Datos!$B$117,2,IF(Q194=[2]Datos!$B$118,1,0)))))+(IF(R194=[2]Datos!$B$121,4,IF(R194=[2]Datos!$B$122,3,IF(R194=[2]Datos!$B$123,2,IF(R194=[2]Datos!$B$124,1,0)))))+(IF(S194=[2]Datos!$B$127,4,IF(S194=[2]Datos!$B$128,3,IF(S194=[2]Datos!$B$129,2,IF(S194=[2]Datos!$B$130,1,0))))))/4),0)</f>
        <v>2</v>
      </c>
      <c r="U194" s="221" t="s">
        <v>749</v>
      </c>
      <c r="V194" s="221" t="s">
        <v>296</v>
      </c>
      <c r="W194" s="221" t="s">
        <v>300</v>
      </c>
      <c r="X194" s="221" t="s">
        <v>529</v>
      </c>
      <c r="Y194" s="222">
        <f>ROUND((((IF(U194=[2]Datos!$B$109,4,IF(U194=[2]Datos!$B$110,3,IF(U194=[2]Datos!$B$111,2,IF(U194=[2]Datos!$B$112,1,0)))))+(IF(V194=[2]Datos!$B$115,4,IF(V194=[2]Datos!$B$116,3,IF(V194=[2]Datos!$B$117,2,IF(V194=[2]Datos!$B$118,1,0)))))+(IF(W194=[2]Datos!$B$121,4,IF(W194=[2]Datos!$B$122,3,IF(W194=[2]Datos!$B$123,2,IF(W194=[2]Datos!$B$124,1,0)))))+(IF(X194=[2]Datos!$B$127,4,IF(X194=[2]Datos!$B$128,3,IF(X194=[2]Datos!$B$129,2,IF(X194=[2]Datos!$B$130,1,0))))))/4),0)</f>
        <v>2</v>
      </c>
      <c r="Z194" s="222">
        <f>IF(J194=[2]Datos!$B$102,5*(O194+T194+Y194),IF(J194=[2]Datos!$B$103,4*(O194+T194+Y194),IF(J194=[2]Datos!$B$104,3*(O194+T194+Y194),IF(J194=[2]Datos!$B$105,2*(O194+T194+Y194),IF(J194=[2]Datos!$B$106,1*(O194+T194+Y194),0)))))</f>
        <v>7</v>
      </c>
      <c r="AA194" s="223" t="str">
        <f t="shared" si="22"/>
        <v>RIESGO LEVE</v>
      </c>
      <c r="AB194" s="224" t="s">
        <v>742</v>
      </c>
      <c r="AC194" s="222"/>
      <c r="AD194" s="222"/>
      <c r="AE194" s="222"/>
      <c r="AF194" s="225"/>
    </row>
    <row r="195" spans="1:32" s="45" customFormat="1" ht="97.5" customHeight="1" thickBot="1">
      <c r="A195" s="209"/>
      <c r="B195" s="209"/>
      <c r="C195" s="359" t="s">
        <v>582</v>
      </c>
      <c r="D195" s="360"/>
      <c r="E195" s="221" t="s">
        <v>63</v>
      </c>
      <c r="F195" s="221" t="s">
        <v>676</v>
      </c>
      <c r="G195" s="221" t="s">
        <v>696</v>
      </c>
      <c r="H195" s="221" t="s">
        <v>691</v>
      </c>
      <c r="I195" s="221" t="s">
        <v>714</v>
      </c>
      <c r="J195" s="221" t="s">
        <v>282</v>
      </c>
      <c r="K195" s="221" t="s">
        <v>749</v>
      </c>
      <c r="L195" s="221" t="s">
        <v>299</v>
      </c>
      <c r="M195" s="221" t="s">
        <v>302</v>
      </c>
      <c r="N195" s="221" t="s">
        <v>530</v>
      </c>
      <c r="O195" s="222">
        <f>ROUND((((IF(K195=[2]Datos!$B$109,4,IF(K195=[2]Datos!$B$110,3,IF(K195=[2]Datos!$B$111,2,IF(K195=[2]Datos!$B$112,1,0)))))+(IF(L195=[2]Datos!$B$115,4,IF(L195=[2]Datos!$B$116,3,IF(L195=[2]Datos!$B$117,2,IF(L195=[2]Datos!$B$118,1,0)))))+(IF(M195=[2]Datos!$B$121,4,IF(M195=[2]Datos!$B$122,3,IF(M195=[2]Datos!$B$123,2,IF(M195=[2]Datos!$B$124,1,0)))))+(IF(N195=[2]Datos!$B$127,4,IF(N195=[2]Datos!$B$128,3,IF(N195=[2]Datos!$B$129,2,IF(N195=[2]Datos!$B$130,1,0))))))/4),0)</f>
        <v>1</v>
      </c>
      <c r="P195" s="221" t="s">
        <v>749</v>
      </c>
      <c r="Q195" s="221" t="s">
        <v>299</v>
      </c>
      <c r="R195" s="221" t="s">
        <v>302</v>
      </c>
      <c r="S195" s="221" t="s">
        <v>535</v>
      </c>
      <c r="T195" s="222">
        <f>ROUND((((IF(P195=[2]Datos!$B$109,4,IF(P195=[2]Datos!$B$110,3,IF(P195=[2]Datos!$B$111,2,IF(P195=[2]Datos!$B$112,1,0)))))+(IF(Q195=[2]Datos!$B$115,4,IF(Q195=[2]Datos!$B$116,3,IF(Q195=[2]Datos!$B$117,2,IF(Q195=[2]Datos!$B$118,1,0)))))+(IF(R195=[2]Datos!$B$121,4,IF(R195=[2]Datos!$B$122,3,IF(R195=[2]Datos!$B$123,2,IF(R195=[2]Datos!$B$124,1,0)))))+(IF(S195=[2]Datos!$B$127,4,IF(S195=[2]Datos!$B$128,3,IF(S195=[2]Datos!$B$129,2,IF(S195=[2]Datos!$B$130,1,0))))))/4),0)</f>
        <v>1</v>
      </c>
      <c r="U195" s="221" t="s">
        <v>749</v>
      </c>
      <c r="V195" s="221" t="s">
        <v>299</v>
      </c>
      <c r="W195" s="221" t="s">
        <v>302</v>
      </c>
      <c r="X195" s="221" t="s">
        <v>529</v>
      </c>
      <c r="Y195" s="222">
        <f>ROUND((((IF(U195=[2]Datos!$B$109,4,IF(U195=[2]Datos!$B$110,3,IF(U195=[2]Datos!$B$111,2,IF(U195=[2]Datos!$B$112,1,0)))))+(IF(V195=[2]Datos!$B$115,4,IF(V195=[2]Datos!$B$116,3,IF(V195=[2]Datos!$B$117,2,IF(V195=[2]Datos!$B$118,1,0)))))+(IF(W195=[2]Datos!$B$121,4,IF(W195=[2]Datos!$B$122,3,IF(W195=[2]Datos!$B$123,2,IF(W195=[2]Datos!$B$124,1,0)))))+(IF(X195=[2]Datos!$B$127,4,IF(X195=[2]Datos!$B$128,3,IF(X195=[2]Datos!$B$129,2,IF(X195=[2]Datos!$B$130,1,0))))))/4),0)</f>
        <v>2</v>
      </c>
      <c r="Z195" s="222">
        <f>IF(J195=[2]Datos!$B$102,5*(O195+T195+Y195),IF(J195=[2]Datos!$B$103,4*(O195+T195+Y195),IF(J195=[2]Datos!$B$104,3*(O195+T195+Y195),IF(J195=[2]Datos!$B$105,2*(O195+T195+Y195),IF(J195=[2]Datos!$B$106,1*(O195+T195+Y195),0)))))</f>
        <v>4</v>
      </c>
      <c r="AA195" s="223" t="str">
        <f t="shared" si="22"/>
        <v>RIESGO LEVE</v>
      </c>
      <c r="AB195" s="224" t="s">
        <v>742</v>
      </c>
      <c r="AC195" s="224"/>
      <c r="AD195" s="222"/>
      <c r="AE195" s="222"/>
      <c r="AF195" s="225"/>
    </row>
    <row r="196" spans="1:32" s="45" customFormat="1" ht="97.5" customHeight="1" thickBot="1">
      <c r="A196" s="209"/>
      <c r="B196" s="209"/>
      <c r="C196" s="357" t="s">
        <v>582</v>
      </c>
      <c r="D196" s="358"/>
      <c r="E196" s="221" t="s">
        <v>63</v>
      </c>
      <c r="F196" s="221" t="s">
        <v>676</v>
      </c>
      <c r="G196" s="221" t="s">
        <v>696</v>
      </c>
      <c r="H196" s="221" t="s">
        <v>284</v>
      </c>
      <c r="I196" s="221" t="s">
        <v>715</v>
      </c>
      <c r="J196" s="221" t="s">
        <v>282</v>
      </c>
      <c r="K196" s="221" t="s">
        <v>749</v>
      </c>
      <c r="L196" s="221" t="s">
        <v>292</v>
      </c>
      <c r="M196" s="221" t="s">
        <v>300</v>
      </c>
      <c r="N196" s="221" t="s">
        <v>529</v>
      </c>
      <c r="O196" s="222">
        <f>ROUND((((IF(K196=Datos!$B$109,4,IF(K196=Datos!$B$110,3,IF(K196=Datos!$B$111,2,IF(K196=Datos!$B$112,1,0)))))+(IF(L196=Datos!$B$115,4,IF(L196=Datos!$B$116,3,IF(L196=Datos!$B$117,2,IF(L196=Datos!$B$118,1,0)))))+(IF(M196=Datos!$B$121,4,IF(M196=Datos!$B$122,3,IF(M196=Datos!$B$123,2,IF(M196=Datos!$B$124,1,0)))))+(IF(N196=Datos!$B$127,4,IF(N196=Datos!$B$128,3,IF(N196=Datos!$B$129,2,IF(N196=Datos!$B$130,1,0))))))/4),0)</f>
        <v>2</v>
      </c>
      <c r="P196" s="221" t="s">
        <v>749</v>
      </c>
      <c r="Q196" s="221" t="s">
        <v>292</v>
      </c>
      <c r="R196" s="221" t="s">
        <v>300</v>
      </c>
      <c r="S196" s="221" t="s">
        <v>535</v>
      </c>
      <c r="T196" s="222">
        <f>ROUND((((IF(P196=Datos!$B$109,4,IF(P196=Datos!$B$110,3,IF(P196=Datos!$B$111,2,IF(P196=Datos!$B$112,1,0)))))+(IF(Q196=Datos!$B$115,4,IF(Q196=Datos!$B$116,3,IF(Q196=Datos!$B$117,2,IF(Q196=Datos!$B$118,1,0)))))+(IF(R196=Datos!$B$121,4,IF(R196=Datos!$B$122,3,IF(R196=Datos!$B$123,2,IF(R196=Datos!$B$124,1,0)))))+(IF(S196=Datos!$B$127,4,IF(S196=Datos!$B$128,3,IF(S196=Datos!$B$129,2,IF(S196=Datos!$B$130,1,0))))))/4),0)</f>
        <v>2</v>
      </c>
      <c r="U196" s="221" t="s">
        <v>749</v>
      </c>
      <c r="V196" s="221" t="s">
        <v>292</v>
      </c>
      <c r="W196" s="221" t="s">
        <v>300</v>
      </c>
      <c r="X196" s="221" t="s">
        <v>529</v>
      </c>
      <c r="Y196" s="222">
        <f>ROUND((((IF(U196=Datos!$B$109,4,IF(U196=Datos!$B$110,3,IF(U196=Datos!$B$111,2,IF(U196=Datos!$B$112,1,0)))))+(IF(V196=Datos!$B$115,4,IF(V196=Datos!$B$116,3,IF(V196=Datos!$B$117,2,IF(V196=Datos!$B$118,1,0)))))+(IF(W196=Datos!$B$121,4,IF(W196=Datos!$B$122,3,IF(W196=Datos!$B$123,2,IF(W196=Datos!$B$124,1,0)))))+(IF(X196=Datos!$B$127,4,IF(X196=Datos!$B$128,3,IF(X196=Datos!$B$129,2,IF(X196=Datos!$B$130,1,0))))))/4),0)</f>
        <v>2</v>
      </c>
      <c r="Z196" s="222">
        <f>IF(J196=Datos!$B$102,5*(O196+T196+Y196),IF(J196=Datos!$B$103,4*(O196+T196+Y196),IF(J196=Datos!$B$104,3*(O196+T196+Y196),IF(J196=Datos!$B$105,2*(O196+T196+Y196),IF(J196=Datos!$B$106,1*(O196+T196+Y196),0)))))</f>
        <v>6</v>
      </c>
      <c r="AA196" s="223" t="str">
        <f t="shared" si="22"/>
        <v>RIESGO LEVE</v>
      </c>
      <c r="AB196" s="224" t="s">
        <v>742</v>
      </c>
      <c r="AC196" s="222"/>
      <c r="AD196" s="222"/>
      <c r="AE196" s="222"/>
      <c r="AF196" s="225"/>
    </row>
    <row r="197" spans="1:32" s="45" customFormat="1" ht="97.5" customHeight="1" thickBot="1">
      <c r="A197" s="209"/>
      <c r="B197" s="209"/>
      <c r="C197" s="357" t="s">
        <v>582</v>
      </c>
      <c r="D197" s="358"/>
      <c r="E197" s="221" t="s">
        <v>63</v>
      </c>
      <c r="F197" s="221" t="s">
        <v>676</v>
      </c>
      <c r="G197" s="221" t="s">
        <v>696</v>
      </c>
      <c r="H197" s="221" t="s">
        <v>688</v>
      </c>
      <c r="I197" s="221" t="s">
        <v>715</v>
      </c>
      <c r="J197" s="221" t="s">
        <v>282</v>
      </c>
      <c r="K197" s="221" t="s">
        <v>749</v>
      </c>
      <c r="L197" s="221" t="s">
        <v>292</v>
      </c>
      <c r="M197" s="221" t="s">
        <v>300</v>
      </c>
      <c r="N197" s="221" t="s">
        <v>529</v>
      </c>
      <c r="O197" s="222">
        <f>ROUND((((IF(K197=Datos!$B$109,4,IF(K197=Datos!$B$110,3,IF(K197=Datos!$B$111,2,IF(K197=Datos!$B$112,1,0)))))+(IF(L197=Datos!$B$115,4,IF(L197=Datos!$B$116,3,IF(L197=Datos!$B$117,2,IF(L197=Datos!$B$118,1,0)))))+(IF(M197=Datos!$B$121,4,IF(M197=Datos!$B$122,3,IF(M197=Datos!$B$123,2,IF(M197=Datos!$B$124,1,0)))))+(IF(N197=Datos!$B$127,4,IF(N197=Datos!$B$128,3,IF(N197=Datos!$B$129,2,IF(N197=Datos!$B$130,1,0))))))/4),0)</f>
        <v>2</v>
      </c>
      <c r="P197" s="221" t="s">
        <v>749</v>
      </c>
      <c r="Q197" s="221" t="s">
        <v>292</v>
      </c>
      <c r="R197" s="221" t="s">
        <v>300</v>
      </c>
      <c r="S197" s="221" t="s">
        <v>535</v>
      </c>
      <c r="T197" s="222">
        <f>ROUND((((IF(P197=Datos!$B$109,4,IF(P197=Datos!$B$110,3,IF(P197=Datos!$B$111,2,IF(P197=Datos!$B$112,1,0)))))+(IF(Q197=Datos!$B$115,4,IF(Q197=Datos!$B$116,3,IF(Q197=Datos!$B$117,2,IF(Q197=Datos!$B$118,1,0)))))+(IF(R197=Datos!$B$121,4,IF(R197=Datos!$B$122,3,IF(R197=Datos!$B$123,2,IF(R197=Datos!$B$124,1,0)))))+(IF(S197=Datos!$B$127,4,IF(S197=Datos!$B$128,3,IF(S197=Datos!$B$129,2,IF(S197=Datos!$B$130,1,0))))))/4),0)</f>
        <v>2</v>
      </c>
      <c r="U197" s="221" t="s">
        <v>749</v>
      </c>
      <c r="V197" s="221" t="s">
        <v>292</v>
      </c>
      <c r="W197" s="221" t="s">
        <v>300</v>
      </c>
      <c r="X197" s="221" t="s">
        <v>529</v>
      </c>
      <c r="Y197" s="222">
        <f>ROUND((((IF(U197=Datos!$B$109,4,IF(U197=Datos!$B$110,3,IF(U197=Datos!$B$111,2,IF(U197=Datos!$B$112,1,0)))))+(IF(V197=Datos!$B$115,4,IF(V197=Datos!$B$116,3,IF(V197=Datos!$B$117,2,IF(V197=Datos!$B$118,1,0)))))+(IF(W197=Datos!$B$121,4,IF(W197=Datos!$B$122,3,IF(W197=Datos!$B$123,2,IF(W197=Datos!$B$124,1,0)))))+(IF(X197=Datos!$B$127,4,IF(X197=Datos!$B$128,3,IF(X197=Datos!$B$129,2,IF(X197=Datos!$B$130,1,0))))))/4),0)</f>
        <v>2</v>
      </c>
      <c r="Z197" s="222">
        <f>IF(J197=Datos!$B$102,5*(O197+T197+Y197),IF(J197=Datos!$B$103,4*(O197+T197+Y197),IF(J197=Datos!$B$104,3*(O197+T197+Y197),IF(J197=Datos!$B$105,2*(O197+T197+Y197),IF(J197=Datos!$B$106,1*(O197+T197+Y197),0)))))</f>
        <v>6</v>
      </c>
      <c r="AA197" s="223" t="str">
        <f t="shared" si="22"/>
        <v>RIESGO LEVE</v>
      </c>
      <c r="AB197" s="224" t="s">
        <v>742</v>
      </c>
      <c r="AC197" s="222"/>
      <c r="AD197" s="222"/>
      <c r="AE197" s="222"/>
      <c r="AF197" s="225"/>
    </row>
    <row r="198" spans="1:32" s="45" customFormat="1" ht="97.5" customHeight="1" thickBot="1">
      <c r="A198" s="209"/>
      <c r="B198" s="209"/>
      <c r="C198" s="357" t="s">
        <v>582</v>
      </c>
      <c r="D198" s="358"/>
      <c r="E198" s="221" t="s">
        <v>63</v>
      </c>
      <c r="F198" s="221" t="s">
        <v>676</v>
      </c>
      <c r="G198" s="221" t="s">
        <v>696</v>
      </c>
      <c r="H198" s="221" t="s">
        <v>691</v>
      </c>
      <c r="I198" s="221" t="s">
        <v>715</v>
      </c>
      <c r="J198" s="221" t="s">
        <v>282</v>
      </c>
      <c r="K198" s="221" t="s">
        <v>749</v>
      </c>
      <c r="L198" s="221" t="s">
        <v>299</v>
      </c>
      <c r="M198" s="221" t="s">
        <v>302</v>
      </c>
      <c r="N198" s="221" t="s">
        <v>530</v>
      </c>
      <c r="O198" s="222">
        <f>ROUND((((IF(K198=Datos!$B$109,4,IF(K198=Datos!$B$110,3,IF(K198=Datos!$B$111,2,IF(K198=Datos!$B$112,1,0)))))+(IF(L198=Datos!$B$115,4,IF(L198=Datos!$B$116,3,IF(L198=Datos!$B$117,2,IF(L198=Datos!$B$118,1,0)))))+(IF(M198=Datos!$B$121,4,IF(M198=Datos!$B$122,3,IF(M198=Datos!$B$123,2,IF(M198=Datos!$B$124,1,0)))))+(IF(N198=Datos!$B$127,4,IF(N198=Datos!$B$128,3,IF(N198=Datos!$B$129,2,IF(N198=Datos!$B$130,1,0))))))/4),0)</f>
        <v>1</v>
      </c>
      <c r="P198" s="221" t="s">
        <v>749</v>
      </c>
      <c r="Q198" s="221" t="s">
        <v>299</v>
      </c>
      <c r="R198" s="221" t="s">
        <v>302</v>
      </c>
      <c r="S198" s="221" t="s">
        <v>535</v>
      </c>
      <c r="T198" s="222">
        <f>ROUND((((IF(P198=Datos!$B$109,4,IF(P198=Datos!$B$110,3,IF(P198=Datos!$B$111,2,IF(P198=Datos!$B$112,1,0)))))+(IF(Q198=Datos!$B$115,4,IF(Q198=Datos!$B$116,3,IF(Q198=Datos!$B$117,2,IF(Q198=Datos!$B$118,1,0)))))+(IF(R198=Datos!$B$121,4,IF(R198=Datos!$B$122,3,IF(R198=Datos!$B$123,2,IF(R198=Datos!$B$124,1,0)))))+(IF(S198=Datos!$B$127,4,IF(S198=Datos!$B$128,3,IF(S198=Datos!$B$129,2,IF(S198=Datos!$B$130,1,0))))))/4),0)</f>
        <v>1</v>
      </c>
      <c r="U198" s="221" t="s">
        <v>749</v>
      </c>
      <c r="V198" s="221" t="s">
        <v>299</v>
      </c>
      <c r="W198" s="221" t="s">
        <v>302</v>
      </c>
      <c r="X198" s="221" t="s">
        <v>529</v>
      </c>
      <c r="Y198" s="222">
        <f>ROUND((((IF(U198=Datos!$B$109,4,IF(U198=Datos!$B$110,3,IF(U198=Datos!$B$111,2,IF(U198=Datos!$B$112,1,0)))))+(IF(V198=Datos!$B$115,4,IF(V198=Datos!$B$116,3,IF(V198=Datos!$B$117,2,IF(V198=Datos!$B$118,1,0)))))+(IF(W198=Datos!$B$121,4,IF(W198=Datos!$B$122,3,IF(W198=Datos!$B$123,2,IF(W198=Datos!$B$124,1,0)))))+(IF(X198=Datos!$B$127,4,IF(X198=Datos!$B$128,3,IF(X198=Datos!$B$129,2,IF(X198=Datos!$B$130,1,0))))))/4),0)</f>
        <v>2</v>
      </c>
      <c r="Z198" s="222">
        <f>IF(J198=Datos!$B$102,5*(O198+T198+Y198),IF(J198=Datos!$B$103,4*(O198+T198+Y198),IF(J198=Datos!$B$104,3*(O198+T198+Y198),IF(J198=Datos!$B$105,2*(O198+T198+Y198),IF(J198=Datos!$B$106,1*(O198+T198+Y198),0)))))</f>
        <v>4</v>
      </c>
      <c r="AA198" s="223" t="str">
        <f t="shared" si="22"/>
        <v>RIESGO LEVE</v>
      </c>
      <c r="AB198" s="224" t="s">
        <v>742</v>
      </c>
      <c r="AC198" s="222"/>
      <c r="AD198" s="222"/>
      <c r="AE198" s="222"/>
      <c r="AF198" s="225"/>
    </row>
    <row r="199" spans="1:32" s="45" customFormat="1" ht="97.5" customHeight="1" thickBot="1">
      <c r="A199" s="209"/>
      <c r="B199" s="209"/>
      <c r="C199" s="357" t="s">
        <v>582</v>
      </c>
      <c r="D199" s="358"/>
      <c r="E199" s="221" t="s">
        <v>63</v>
      </c>
      <c r="F199" s="221" t="s">
        <v>676</v>
      </c>
      <c r="G199" s="221" t="s">
        <v>696</v>
      </c>
      <c r="H199" s="221" t="s">
        <v>284</v>
      </c>
      <c r="I199" s="221" t="s">
        <v>718</v>
      </c>
      <c r="J199" s="221" t="s">
        <v>282</v>
      </c>
      <c r="K199" s="221" t="s">
        <v>295</v>
      </c>
      <c r="L199" s="221" t="s">
        <v>296</v>
      </c>
      <c r="M199" s="221" t="s">
        <v>300</v>
      </c>
      <c r="N199" s="221" t="s">
        <v>529</v>
      </c>
      <c r="O199" s="222">
        <f>ROUND((((IF(K199=[2]Datos!$B$109,4,IF(K199=[2]Datos!$B$110,3,IF(K199=[2]Datos!$B$111,2,IF(K199=[2]Datos!$B$112,1,0)))))+(IF(L199=[2]Datos!$B$115,4,IF(L199=[2]Datos!$B$116,3,IF(L199=[2]Datos!$B$117,2,IF(L199=[2]Datos!$B$118,1,0)))))+(IF(M199=[2]Datos!$B$121,4,IF(M199=[2]Datos!$B$122,3,IF(M199=[2]Datos!$B$123,2,IF(M199=[2]Datos!$B$124,1,0)))))+(IF(N199=[2]Datos!$B$127,4,IF(N199=[2]Datos!$B$128,3,IF(N199=[2]Datos!$B$129,2,IF(N199=[2]Datos!$B$130,1,0))))))/4),0)</f>
        <v>3</v>
      </c>
      <c r="P199" s="221" t="s">
        <v>749</v>
      </c>
      <c r="Q199" s="221" t="s">
        <v>296</v>
      </c>
      <c r="R199" s="221" t="s">
        <v>300</v>
      </c>
      <c r="S199" s="221" t="s">
        <v>535</v>
      </c>
      <c r="T199" s="222">
        <f>ROUND((((IF(P199=[2]Datos!$B$109,4,IF(P199=[2]Datos!$B$110,3,IF(P199=[2]Datos!$B$111,2,IF(P199=[2]Datos!$B$112,1,0)))))+(IF(Q199=[2]Datos!$B$115,4,IF(Q199=[2]Datos!$B$116,3,IF(Q199=[2]Datos!$B$117,2,IF(Q199=[2]Datos!$B$118,1,0)))))+(IF(R199=[2]Datos!$B$121,4,IF(R199=[2]Datos!$B$122,3,IF(R199=[2]Datos!$B$123,2,IF(R199=[2]Datos!$B$124,1,0)))))+(IF(S199=[2]Datos!$B$127,4,IF(S199=[2]Datos!$B$128,3,IF(S199=[2]Datos!$B$129,2,IF(S199=[2]Datos!$B$130,1,0))))))/4),0)</f>
        <v>2</v>
      </c>
      <c r="U199" s="221" t="s">
        <v>749</v>
      </c>
      <c r="V199" s="221" t="s">
        <v>296</v>
      </c>
      <c r="W199" s="221" t="s">
        <v>300</v>
      </c>
      <c r="X199" s="221" t="s">
        <v>529</v>
      </c>
      <c r="Y199" s="222">
        <f>ROUND((((IF(U199=[2]Datos!$B$109,4,IF(U199=[2]Datos!$B$110,3,IF(U199=[2]Datos!$B$111,2,IF(U199=[2]Datos!$B$112,1,0)))))+(IF(V199=[2]Datos!$B$115,4,IF(V199=[2]Datos!$B$116,3,IF(V199=[2]Datos!$B$117,2,IF(V199=[2]Datos!$B$118,1,0)))))+(IF(W199=[2]Datos!$B$121,4,IF(W199=[2]Datos!$B$122,3,IF(W199=[2]Datos!$B$123,2,IF(W199=[2]Datos!$B$124,1,0)))))+(IF(X199=[2]Datos!$B$127,4,IF(X199=[2]Datos!$B$128,3,IF(X199=[2]Datos!$B$129,2,IF(X199=[2]Datos!$B$130,1,0))))))/4),0)</f>
        <v>2</v>
      </c>
      <c r="Z199" s="222">
        <f>IF(J199=[2]Datos!$B$102,5*(O199+T199+Y199),IF(J199=[2]Datos!$B$103,4*(O199+T199+Y199),IF(J199=[2]Datos!$B$104,3*(O199+T199+Y199),IF(J199=[2]Datos!$B$105,2*(O199+T199+Y199),IF(J199=[2]Datos!$B$106,1*(O199+T199+Y199),0)))))</f>
        <v>7</v>
      </c>
      <c r="AA199" s="223" t="str">
        <f t="shared" si="22"/>
        <v>RIESGO LEVE</v>
      </c>
      <c r="AB199" s="224" t="s">
        <v>742</v>
      </c>
      <c r="AC199" s="222"/>
      <c r="AD199" s="222"/>
      <c r="AE199" s="222"/>
      <c r="AF199" s="225"/>
    </row>
    <row r="200" spans="1:32" s="45" customFormat="1" ht="97.5" customHeight="1" thickBot="1">
      <c r="A200" s="209"/>
      <c r="B200" s="209"/>
      <c r="C200" s="357" t="s">
        <v>582</v>
      </c>
      <c r="D200" s="358"/>
      <c r="E200" s="221" t="s">
        <v>63</v>
      </c>
      <c r="F200" s="221" t="s">
        <v>676</v>
      </c>
      <c r="G200" s="221" t="s">
        <v>696</v>
      </c>
      <c r="H200" s="221" t="s">
        <v>688</v>
      </c>
      <c r="I200" s="221" t="s">
        <v>718</v>
      </c>
      <c r="J200" s="221" t="s">
        <v>282</v>
      </c>
      <c r="K200" s="221" t="s">
        <v>295</v>
      </c>
      <c r="L200" s="221" t="s">
        <v>296</v>
      </c>
      <c r="M200" s="221" t="s">
        <v>300</v>
      </c>
      <c r="N200" s="221" t="s">
        <v>529</v>
      </c>
      <c r="O200" s="222">
        <f>ROUND((((IF(K200=[2]Datos!$B$109,4,IF(K200=[2]Datos!$B$110,3,IF(K200=[2]Datos!$B$111,2,IF(K200=[2]Datos!$B$112,1,0)))))+(IF(L200=[2]Datos!$B$115,4,IF(L200=[2]Datos!$B$116,3,IF(L200=[2]Datos!$B$117,2,IF(L200=[2]Datos!$B$118,1,0)))))+(IF(M200=[2]Datos!$B$121,4,IF(M200=[2]Datos!$B$122,3,IF(M200=[2]Datos!$B$123,2,IF(M200=[2]Datos!$B$124,1,0)))))+(IF(N200=[2]Datos!$B$127,4,IF(N200=[2]Datos!$B$128,3,IF(N200=[2]Datos!$B$129,2,IF(N200=[2]Datos!$B$130,1,0))))))/4),0)</f>
        <v>3</v>
      </c>
      <c r="P200" s="221" t="s">
        <v>749</v>
      </c>
      <c r="Q200" s="221" t="s">
        <v>296</v>
      </c>
      <c r="R200" s="221" t="s">
        <v>300</v>
      </c>
      <c r="S200" s="221" t="s">
        <v>535</v>
      </c>
      <c r="T200" s="222">
        <f>ROUND((((IF(P200=[2]Datos!$B$109,4,IF(P200=[2]Datos!$B$110,3,IF(P200=[2]Datos!$B$111,2,IF(P200=[2]Datos!$B$112,1,0)))))+(IF(Q200=[2]Datos!$B$115,4,IF(Q200=[2]Datos!$B$116,3,IF(Q200=[2]Datos!$B$117,2,IF(Q200=[2]Datos!$B$118,1,0)))))+(IF(R200=[2]Datos!$B$121,4,IF(R200=[2]Datos!$B$122,3,IF(R200=[2]Datos!$B$123,2,IF(R200=[2]Datos!$B$124,1,0)))))+(IF(S200=[2]Datos!$B$127,4,IF(S200=[2]Datos!$B$128,3,IF(S200=[2]Datos!$B$129,2,IF(S200=[2]Datos!$B$130,1,0))))))/4),0)</f>
        <v>2</v>
      </c>
      <c r="U200" s="221" t="s">
        <v>749</v>
      </c>
      <c r="V200" s="221" t="s">
        <v>296</v>
      </c>
      <c r="W200" s="221" t="s">
        <v>300</v>
      </c>
      <c r="X200" s="221" t="s">
        <v>529</v>
      </c>
      <c r="Y200" s="222">
        <f>ROUND((((IF(U200=[2]Datos!$B$109,4,IF(U200=[2]Datos!$B$110,3,IF(U200=[2]Datos!$B$111,2,IF(U200=[2]Datos!$B$112,1,0)))))+(IF(V200=[2]Datos!$B$115,4,IF(V200=[2]Datos!$B$116,3,IF(V200=[2]Datos!$B$117,2,IF(V200=[2]Datos!$B$118,1,0)))))+(IF(W200=[2]Datos!$B$121,4,IF(W200=[2]Datos!$B$122,3,IF(W200=[2]Datos!$B$123,2,IF(W200=[2]Datos!$B$124,1,0)))))+(IF(X200=[2]Datos!$B$127,4,IF(X200=[2]Datos!$B$128,3,IF(X200=[2]Datos!$B$129,2,IF(X200=[2]Datos!$B$130,1,0))))))/4),0)</f>
        <v>2</v>
      </c>
      <c r="Z200" s="222">
        <f>IF(J200=[2]Datos!$B$102,5*(O200+T200+Y200),IF(J200=[2]Datos!$B$103,4*(O200+T200+Y200),IF(J200=[2]Datos!$B$104,3*(O200+T200+Y200),IF(J200=[2]Datos!$B$105,2*(O200+T200+Y200),IF(J200=[2]Datos!$B$106,1*(O200+T200+Y200),0)))))</f>
        <v>7</v>
      </c>
      <c r="AA200" s="223" t="str">
        <f t="shared" si="22"/>
        <v>RIESGO LEVE</v>
      </c>
      <c r="AB200" s="224" t="s">
        <v>742</v>
      </c>
      <c r="AC200" s="222"/>
      <c r="AD200" s="222"/>
      <c r="AE200" s="222"/>
      <c r="AF200" s="225"/>
    </row>
    <row r="201" spans="1:32" s="45" customFormat="1" ht="97.5" customHeight="1" thickBot="1">
      <c r="A201" s="209"/>
      <c r="B201" s="209"/>
      <c r="C201" s="357" t="s">
        <v>582</v>
      </c>
      <c r="D201" s="358"/>
      <c r="E201" s="221" t="s">
        <v>63</v>
      </c>
      <c r="F201" s="221" t="s">
        <v>676</v>
      </c>
      <c r="G201" s="221" t="s">
        <v>696</v>
      </c>
      <c r="H201" s="221" t="s">
        <v>691</v>
      </c>
      <c r="I201" s="221" t="s">
        <v>718</v>
      </c>
      <c r="J201" s="221" t="s">
        <v>282</v>
      </c>
      <c r="K201" s="221" t="s">
        <v>749</v>
      </c>
      <c r="L201" s="221" t="s">
        <v>299</v>
      </c>
      <c r="M201" s="221" t="s">
        <v>302</v>
      </c>
      <c r="N201" s="221" t="s">
        <v>530</v>
      </c>
      <c r="O201" s="222">
        <f>ROUND((((IF(K201=[2]Datos!$B$109,4,IF(K201=[2]Datos!$B$110,3,IF(K201=[2]Datos!$B$111,2,IF(K201=[2]Datos!$B$112,1,0)))))+(IF(L201=[2]Datos!$B$115,4,IF(L201=[2]Datos!$B$116,3,IF(L201=[2]Datos!$B$117,2,IF(L201=[2]Datos!$B$118,1,0)))))+(IF(M201=[2]Datos!$B$121,4,IF(M201=[2]Datos!$B$122,3,IF(M201=[2]Datos!$B$123,2,IF(M201=[2]Datos!$B$124,1,0)))))+(IF(N201=[2]Datos!$B$127,4,IF(N201=[2]Datos!$B$128,3,IF(N201=[2]Datos!$B$129,2,IF(N201=[2]Datos!$B$130,1,0))))))/4),0)</f>
        <v>1</v>
      </c>
      <c r="P201" s="221" t="s">
        <v>749</v>
      </c>
      <c r="Q201" s="221" t="s">
        <v>299</v>
      </c>
      <c r="R201" s="221" t="s">
        <v>302</v>
      </c>
      <c r="S201" s="221" t="s">
        <v>535</v>
      </c>
      <c r="T201" s="222">
        <f>ROUND((((IF(P201=[2]Datos!$B$109,4,IF(P201=[2]Datos!$B$110,3,IF(P201=[2]Datos!$B$111,2,IF(P201=[2]Datos!$B$112,1,0)))))+(IF(Q201=[2]Datos!$B$115,4,IF(Q201=[2]Datos!$B$116,3,IF(Q201=[2]Datos!$B$117,2,IF(Q201=[2]Datos!$B$118,1,0)))))+(IF(R201=[2]Datos!$B$121,4,IF(R201=[2]Datos!$B$122,3,IF(R201=[2]Datos!$B$123,2,IF(R201=[2]Datos!$B$124,1,0)))))+(IF(S201=[2]Datos!$B$127,4,IF(S201=[2]Datos!$B$128,3,IF(S201=[2]Datos!$B$129,2,IF(S201=[2]Datos!$B$130,1,0))))))/4),0)</f>
        <v>1</v>
      </c>
      <c r="U201" s="221" t="s">
        <v>749</v>
      </c>
      <c r="V201" s="221" t="s">
        <v>299</v>
      </c>
      <c r="W201" s="221" t="s">
        <v>302</v>
      </c>
      <c r="X201" s="221" t="s">
        <v>529</v>
      </c>
      <c r="Y201" s="222">
        <f>ROUND((((IF(U201=[2]Datos!$B$109,4,IF(U201=[2]Datos!$B$110,3,IF(U201=[2]Datos!$B$111,2,IF(U201=[2]Datos!$B$112,1,0)))))+(IF(V201=[2]Datos!$B$115,4,IF(V201=[2]Datos!$B$116,3,IF(V201=[2]Datos!$B$117,2,IF(V201=[2]Datos!$B$118,1,0)))))+(IF(W201=[2]Datos!$B$121,4,IF(W201=[2]Datos!$B$122,3,IF(W201=[2]Datos!$B$123,2,IF(W201=[2]Datos!$B$124,1,0)))))+(IF(X201=[2]Datos!$B$127,4,IF(X201=[2]Datos!$B$128,3,IF(X201=[2]Datos!$B$129,2,IF(X201=[2]Datos!$B$130,1,0))))))/4),0)</f>
        <v>2</v>
      </c>
      <c r="Z201" s="222">
        <f>IF(J201=[2]Datos!$B$102,5*(O201+T201+Y201),IF(J201=[2]Datos!$B$103,4*(O201+T201+Y201),IF(J201=[2]Datos!$B$104,3*(O201+T201+Y201),IF(J201=[2]Datos!$B$105,2*(O201+T201+Y201),IF(J201=[2]Datos!$B$106,1*(O201+T201+Y201),0)))))</f>
        <v>4</v>
      </c>
      <c r="AA201" s="223" t="str">
        <f t="shared" si="22"/>
        <v>RIESGO LEVE</v>
      </c>
      <c r="AB201" s="224" t="s">
        <v>742</v>
      </c>
      <c r="AC201" s="222"/>
      <c r="AD201" s="222"/>
      <c r="AE201" s="222"/>
      <c r="AF201" s="225"/>
    </row>
    <row r="202" spans="1:32" s="45" customFormat="1" ht="97.5" customHeight="1" thickBot="1">
      <c r="A202" s="209"/>
      <c r="B202" s="209"/>
      <c r="C202" s="357" t="s">
        <v>582</v>
      </c>
      <c r="D202" s="358"/>
      <c r="E202" s="221" t="s">
        <v>63</v>
      </c>
      <c r="F202" s="221" t="s">
        <v>676</v>
      </c>
      <c r="G202" s="221" t="s">
        <v>696</v>
      </c>
      <c r="H202" s="221" t="s">
        <v>689</v>
      </c>
      <c r="I202" s="221" t="s">
        <v>424</v>
      </c>
      <c r="J202" s="221" t="s">
        <v>280</v>
      </c>
      <c r="K202" s="221" t="s">
        <v>749</v>
      </c>
      <c r="L202" s="221" t="s">
        <v>296</v>
      </c>
      <c r="M202" s="221" t="s">
        <v>302</v>
      </c>
      <c r="N202" s="221" t="s">
        <v>530</v>
      </c>
      <c r="O202" s="222">
        <f>ROUND((((IF(K202=[2]Datos!$B$109,4,IF(K202=[2]Datos!$B$110,3,IF(K202=[2]Datos!$B$111,2,IF(K202=[2]Datos!$B$112,1,0)))))+(IF(L202=[2]Datos!$B$115,4,IF(L202=[2]Datos!$B$116,3,IF(L202=[2]Datos!$B$117,2,IF(L202=[2]Datos!$B$118,1,0)))))+(IF(M202=[2]Datos!$B$121,4,IF(M202=[2]Datos!$B$122,3,IF(M202=[2]Datos!$B$123,2,IF(M202=[2]Datos!$B$124,1,0)))))+(IF(N202=[2]Datos!$B$127,4,IF(N202=[2]Datos!$B$128,3,IF(N202=[2]Datos!$B$129,2,IF(N202=[2]Datos!$B$130,1,0))))))/4),0)</f>
        <v>2</v>
      </c>
      <c r="P202" s="221" t="s">
        <v>749</v>
      </c>
      <c r="Q202" s="221" t="s">
        <v>296</v>
      </c>
      <c r="R202" s="221" t="s">
        <v>302</v>
      </c>
      <c r="S202" s="221" t="s">
        <v>536</v>
      </c>
      <c r="T202" s="222">
        <f>ROUND((((IF(P202=[2]Datos!$B$109,4,IF(P202=[2]Datos!$B$110,3,IF(P202=[2]Datos!$B$111,2,IF(P202=[2]Datos!$B$112,1,0)))))+(IF(Q202=[2]Datos!$B$115,4,IF(Q202=[2]Datos!$B$116,3,IF(Q202=[2]Datos!$B$117,2,IF(Q202=[2]Datos!$B$118,1,0)))))+(IF(R202=[2]Datos!$B$121,4,IF(R202=[2]Datos!$B$122,3,IF(R202=[2]Datos!$B$123,2,IF(R202=[2]Datos!$B$124,1,0)))))+(IF(S202=[2]Datos!$B$127,4,IF(S202=[2]Datos!$B$128,3,IF(S202=[2]Datos!$B$129,2,IF(S202=[2]Datos!$B$130,1,0))))))/4),0)</f>
        <v>1</v>
      </c>
      <c r="U202" s="221" t="s">
        <v>749</v>
      </c>
      <c r="V202" s="221" t="s">
        <v>296</v>
      </c>
      <c r="W202" s="221" t="s">
        <v>302</v>
      </c>
      <c r="X202" s="221" t="s">
        <v>540</v>
      </c>
      <c r="Y202" s="222">
        <f>ROUND((((IF(U202=[2]Datos!$B$109,4,IF(U202=[2]Datos!$B$110,3,IF(U202=[2]Datos!$B$111,2,IF(U202=[2]Datos!$B$112,1,0)))))+(IF(V202=[2]Datos!$B$115,4,IF(V202=[2]Datos!$B$116,3,IF(V202=[2]Datos!$B$117,2,IF(V202=[2]Datos!$B$118,1,0)))))+(IF(W202=[2]Datos!$B$121,4,IF(W202=[2]Datos!$B$122,3,IF(W202=[2]Datos!$B$123,2,IF(W202=[2]Datos!$B$124,1,0)))))+(IF(X202=[2]Datos!$B$127,4,IF(X202=[2]Datos!$B$128,3,IF(X202=[2]Datos!$B$129,2,IF(X202=[2]Datos!$B$130,1,0))))))/4),0)</f>
        <v>2</v>
      </c>
      <c r="Z202" s="222">
        <f>IF(J202=[2]Datos!$B$102,5*(O202+T202+Y202),IF(J202=[2]Datos!$B$103,4*(O202+T202+Y202),IF(J202=[2]Datos!$B$104,3*(O202+T202+Y202),IF(J202=[2]Datos!$B$105,2*(O202+T202+Y202),IF(J202=[2]Datos!$B$106,1*(O202+T202+Y202),0)))))</f>
        <v>15</v>
      </c>
      <c r="AA202" s="223" t="str">
        <f t="shared" si="22"/>
        <v>RIESGO LEVE</v>
      </c>
      <c r="AB202" s="224" t="s">
        <v>742</v>
      </c>
      <c r="AC202" s="222"/>
      <c r="AD202" s="222"/>
      <c r="AE202" s="222"/>
      <c r="AF202" s="225"/>
    </row>
    <row r="203" spans="1:32" s="45" customFormat="1" ht="97.5" customHeight="1" thickBot="1">
      <c r="A203" s="209"/>
      <c r="B203" s="209"/>
      <c r="C203" s="357" t="s">
        <v>582</v>
      </c>
      <c r="D203" s="358"/>
      <c r="E203" s="221" t="s">
        <v>63</v>
      </c>
      <c r="F203" s="221" t="s">
        <v>676</v>
      </c>
      <c r="G203" s="221" t="s">
        <v>696</v>
      </c>
      <c r="H203" s="221" t="s">
        <v>689</v>
      </c>
      <c r="I203" s="221" t="s">
        <v>425</v>
      </c>
      <c r="J203" s="221" t="s">
        <v>280</v>
      </c>
      <c r="K203" s="221" t="s">
        <v>749</v>
      </c>
      <c r="L203" s="221" t="s">
        <v>296</v>
      </c>
      <c r="M203" s="221" t="s">
        <v>302</v>
      </c>
      <c r="N203" s="221" t="s">
        <v>530</v>
      </c>
      <c r="O203" s="222">
        <f>ROUND((((IF(K203=[2]Datos!$B$109,4,IF(K203=[2]Datos!$B$110,3,IF(K203=[2]Datos!$B$111,2,IF(K203=[2]Datos!$B$112,1,0)))))+(IF(L203=[2]Datos!$B$115,4,IF(L203=[2]Datos!$B$116,3,IF(L203=[2]Datos!$B$117,2,IF(L203=[2]Datos!$B$118,1,0)))))+(IF(M203=[2]Datos!$B$121,4,IF(M203=[2]Datos!$B$122,3,IF(M203=[2]Datos!$B$123,2,IF(M203=[2]Datos!$B$124,1,0)))))+(IF(N203=[2]Datos!$B$127,4,IF(N203=[2]Datos!$B$128,3,IF(N203=[2]Datos!$B$129,2,IF(N203=[2]Datos!$B$130,1,0))))))/4),0)</f>
        <v>2</v>
      </c>
      <c r="P203" s="221" t="s">
        <v>749</v>
      </c>
      <c r="Q203" s="221" t="s">
        <v>296</v>
      </c>
      <c r="R203" s="221" t="s">
        <v>302</v>
      </c>
      <c r="S203" s="221" t="s">
        <v>536</v>
      </c>
      <c r="T203" s="222">
        <f>ROUND((((IF(P203=[2]Datos!$B$109,4,IF(P203=[2]Datos!$B$110,3,IF(P203=[2]Datos!$B$111,2,IF(P203=[2]Datos!$B$112,1,0)))))+(IF(Q203=[2]Datos!$B$115,4,IF(Q203=[2]Datos!$B$116,3,IF(Q203=[2]Datos!$B$117,2,IF(Q203=[2]Datos!$B$118,1,0)))))+(IF(R203=[2]Datos!$B$121,4,IF(R203=[2]Datos!$B$122,3,IF(R203=[2]Datos!$B$123,2,IF(R203=[2]Datos!$B$124,1,0)))))+(IF(S203=[2]Datos!$B$127,4,IF(S203=[2]Datos!$B$128,3,IF(S203=[2]Datos!$B$129,2,IF(S203=[2]Datos!$B$130,1,0))))))/4),0)</f>
        <v>1</v>
      </c>
      <c r="U203" s="221" t="s">
        <v>749</v>
      </c>
      <c r="V203" s="221" t="s">
        <v>296</v>
      </c>
      <c r="W203" s="221" t="s">
        <v>302</v>
      </c>
      <c r="X203" s="221" t="s">
        <v>540</v>
      </c>
      <c r="Y203" s="222">
        <f>ROUND((((IF(U203=[2]Datos!$B$109,4,IF(U203=[2]Datos!$B$110,3,IF(U203=[2]Datos!$B$111,2,IF(U203=[2]Datos!$B$112,1,0)))))+(IF(V203=[2]Datos!$B$115,4,IF(V203=[2]Datos!$B$116,3,IF(V203=[2]Datos!$B$117,2,IF(V203=[2]Datos!$B$118,1,0)))))+(IF(W203=[2]Datos!$B$121,4,IF(W203=[2]Datos!$B$122,3,IF(W203=[2]Datos!$B$123,2,IF(W203=[2]Datos!$B$124,1,0)))))+(IF(X203=[2]Datos!$B$127,4,IF(X203=[2]Datos!$B$128,3,IF(X203=[2]Datos!$B$129,2,IF(X203=[2]Datos!$B$130,1,0))))))/4),0)</f>
        <v>2</v>
      </c>
      <c r="Z203" s="222">
        <f>IF(J203=[2]Datos!$B$102,5*(O203+T203+Y203),IF(J203=[2]Datos!$B$103,4*(O203+T203+Y203),IF(J203=[2]Datos!$B$104,3*(O203+T203+Y203),IF(J203=[2]Datos!$B$105,2*(O203+T203+Y203),IF(J203=[2]Datos!$B$106,1*(O203+T203+Y203),0)))))</f>
        <v>15</v>
      </c>
      <c r="AA203" s="223" t="str">
        <f t="shared" si="22"/>
        <v>RIESGO LEVE</v>
      </c>
      <c r="AB203" s="224" t="s">
        <v>742</v>
      </c>
      <c r="AC203" s="222"/>
      <c r="AD203" s="222"/>
      <c r="AE203" s="222"/>
      <c r="AF203" s="225"/>
    </row>
    <row r="204" spans="1:32" s="45" customFormat="1" ht="97.5" customHeight="1" thickBot="1">
      <c r="A204" s="209"/>
      <c r="B204" s="209"/>
      <c r="C204" s="357" t="s">
        <v>582</v>
      </c>
      <c r="D204" s="358"/>
      <c r="E204" s="221" t="s">
        <v>63</v>
      </c>
      <c r="F204" s="221" t="s">
        <v>676</v>
      </c>
      <c r="G204" s="221" t="s">
        <v>696</v>
      </c>
      <c r="H204" s="221" t="s">
        <v>691</v>
      </c>
      <c r="I204" s="221" t="s">
        <v>712</v>
      </c>
      <c r="J204" s="221" t="s">
        <v>278</v>
      </c>
      <c r="K204" s="221" t="s">
        <v>749</v>
      </c>
      <c r="L204" s="221" t="s">
        <v>299</v>
      </c>
      <c r="M204" s="221" t="s">
        <v>302</v>
      </c>
      <c r="N204" s="221" t="s">
        <v>529</v>
      </c>
      <c r="O204" s="222">
        <f>ROUND((((IF(K204=[5]Datos!$B$109,4,IF(K204=[5]Datos!$B$110,3,IF(K204=[5]Datos!$B$111,2,IF(K204=[5]Datos!$B$112,1,0)))))+(IF(L204=[5]Datos!$B$115,4,IF(L204=[5]Datos!$B$116,3,IF(L204=[5]Datos!$B$117,2,IF(L204=[5]Datos!$B$118,1,0)))))+(IF(M204=[5]Datos!$B$121,4,IF(M204=[5]Datos!$B$122,3,IF(M204=[5]Datos!$B$123,2,IF(M204=[5]Datos!$B$124,1,0)))))+(IF(N204=[5]Datos!$B$127,4,IF(N204=[5]Datos!$B$128,3,IF(N204=[5]Datos!$B$129,2,IF(N204=[5]Datos!$B$130,1,0))))))/4),0)</f>
        <v>2</v>
      </c>
      <c r="P204" s="221" t="s">
        <v>749</v>
      </c>
      <c r="Q204" s="221" t="s">
        <v>296</v>
      </c>
      <c r="R204" s="221" t="s">
        <v>302</v>
      </c>
      <c r="S204" s="221" t="s">
        <v>536</v>
      </c>
      <c r="T204" s="222">
        <f>ROUND((((IF(P204=[5]Datos!$B$109,4,IF(P204=[5]Datos!$B$110,3,IF(P204=[5]Datos!$B$111,2,IF(P204=[5]Datos!$B$112,1,0)))))+(IF(Q204=[5]Datos!$B$115,4,IF(Q204=[5]Datos!$B$116,3,IF(Q204=[5]Datos!$B$117,2,IF(Q204=[5]Datos!$B$118,1,0)))))+(IF(R204=[5]Datos!$B$121,4,IF(R204=[5]Datos!$B$122,3,IF(R204=[5]Datos!$B$123,2,IF(R204=[5]Datos!$B$124,1,0)))))+(IF(S204=[5]Datos!$B$127,4,IF(S204=[5]Datos!$B$128,3,IF(S204=[5]Datos!$B$129,2,IF(S204=[5]Datos!$B$130,1,0))))))/4),0)</f>
        <v>1</v>
      </c>
      <c r="U204" s="221" t="s">
        <v>749</v>
      </c>
      <c r="V204" s="221" t="s">
        <v>299</v>
      </c>
      <c r="W204" s="221" t="s">
        <v>300</v>
      </c>
      <c r="X204" s="221" t="s">
        <v>540</v>
      </c>
      <c r="Y204" s="222">
        <f>ROUND((((IF(U204=[5]Datos!$B$109,4,IF(U204=[5]Datos!$B$110,3,IF(U204=[5]Datos!$B$111,2,IF(U204=[5]Datos!$B$112,1,0)))))+(IF(V204=[5]Datos!$B$115,4,IF(V204=[5]Datos!$B$116,3,IF(V204=[5]Datos!$B$117,2,IF(V204=[5]Datos!$B$118,1,0)))))+(IF(W204=[5]Datos!$B$121,4,IF(W204=[5]Datos!$B$122,3,IF(W204=[5]Datos!$B$123,2,IF(W204=[5]Datos!$B$124,1,0)))))+(IF(X204=[5]Datos!$B$127,4,IF(X204=[5]Datos!$B$128,3,IF(X204=[5]Datos!$B$129,2,IF(X204=[5]Datos!$B$130,1,0))))))/4),0)</f>
        <v>2</v>
      </c>
      <c r="Z204" s="222">
        <f>IF(J204=[5]Datos!$B$102,5*(O204+T204+Y204),IF(J204=[5]Datos!$B$103,4*(O204+T204+Y204),IF(J204=[5]Datos!$B$104,3*(O204+T204+Y204),IF(J204=[5]Datos!$B$105,2*(O204+T204+Y204),IF(J204=[5]Datos!$B$106,1*(O204+T204+Y204),0)))))</f>
        <v>25</v>
      </c>
      <c r="AA204" s="223" t="str">
        <f t="shared" si="22"/>
        <v>RIESGO MODERADO</v>
      </c>
      <c r="AB204" s="224" t="s">
        <v>774</v>
      </c>
      <c r="AC204" s="222" t="s">
        <v>751</v>
      </c>
      <c r="AD204" s="222" t="s">
        <v>752</v>
      </c>
      <c r="AE204" s="222" t="s">
        <v>753</v>
      </c>
      <c r="AF204" s="225" t="s">
        <v>754</v>
      </c>
    </row>
    <row r="205" spans="1:32" s="45" customFormat="1" ht="97.5" customHeight="1" thickBot="1">
      <c r="A205" s="209"/>
      <c r="B205" s="209"/>
      <c r="C205" s="357" t="s">
        <v>582</v>
      </c>
      <c r="D205" s="358"/>
      <c r="E205" s="221" t="s">
        <v>63</v>
      </c>
      <c r="F205" s="221" t="s">
        <v>676</v>
      </c>
      <c r="G205" s="221" t="s">
        <v>696</v>
      </c>
      <c r="H205" s="221" t="s">
        <v>692</v>
      </c>
      <c r="I205" s="221" t="s">
        <v>712</v>
      </c>
      <c r="J205" s="221" t="s">
        <v>281</v>
      </c>
      <c r="K205" s="221" t="s">
        <v>749</v>
      </c>
      <c r="L205" s="221" t="s">
        <v>301</v>
      </c>
      <c r="M205" s="221" t="s">
        <v>302</v>
      </c>
      <c r="N205" s="221" t="s">
        <v>529</v>
      </c>
      <c r="O205" s="222">
        <f>ROUND((((IF(K205=[6]Datos!$B$109,4,IF(K205=[6]Datos!$B$110,3,IF(K205=[6]Datos!$B$111,2,IF(K205=[6]Datos!$B$112,1,0)))))+(IF(L205=[6]Datos!$B$115,4,IF(L205=[6]Datos!$B$116,3,IF(L205=[6]Datos!$B$117,2,IF(L205=[6]Datos!$B$118,1,0)))))+(IF(M205=[6]Datos!$B$121,4,IF(M205=[6]Datos!$B$122,3,IF(M205=[6]Datos!$B$123,2,IF(M205=[6]Datos!$B$124,1,0)))))+(IF(N205=[6]Datos!$B$127,4,IF(N205=[6]Datos!$B$128,3,IF(N205=[6]Datos!$B$129,2,IF(N205=[6]Datos!$B$130,1,0))))))/4),0)</f>
        <v>1</v>
      </c>
      <c r="P205" s="221" t="s">
        <v>749</v>
      </c>
      <c r="Q205" s="221" t="s">
        <v>296</v>
      </c>
      <c r="R205" s="221" t="s">
        <v>302</v>
      </c>
      <c r="S205" s="221" t="s">
        <v>536</v>
      </c>
      <c r="T205" s="222">
        <f>ROUND((((IF(P205=[6]Datos!$B$109,4,IF(P205=[6]Datos!$B$110,3,IF(P205=[6]Datos!$B$111,2,IF(P205=[6]Datos!$B$112,1,0)))))+(IF(Q205=[6]Datos!$B$115,4,IF(Q205=[6]Datos!$B$116,3,IF(Q205=[6]Datos!$B$117,2,IF(Q205=[6]Datos!$B$118,1,0)))))+(IF(R205=[6]Datos!$B$121,4,IF(R205=[6]Datos!$B$122,3,IF(R205=[6]Datos!$B$123,2,IF(R205=[6]Datos!$B$124,1,0)))))+(IF(S205=[6]Datos!$B$127,4,IF(S205=[6]Datos!$B$128,3,IF(S205=[6]Datos!$B$129,2,IF(S205=[6]Datos!$B$130,1,0))))))/4),0)</f>
        <v>1</v>
      </c>
      <c r="U205" s="221" t="s">
        <v>749</v>
      </c>
      <c r="V205" s="221" t="s">
        <v>301</v>
      </c>
      <c r="W205" s="221" t="s">
        <v>300</v>
      </c>
      <c r="X205" s="221" t="s">
        <v>540</v>
      </c>
      <c r="Y205" s="222">
        <f>ROUND((((IF(U205=[6]Datos!$B$109,4,IF(U205=[6]Datos!$B$110,3,IF(U205=[6]Datos!$B$111,2,IF(U205=[6]Datos!$B$112,1,0)))))+(IF(V205=[6]Datos!$B$115,4,IF(V205=[6]Datos!$B$116,3,IF(V205=[6]Datos!$B$117,2,IF(V205=[6]Datos!$B$118,1,0)))))+(IF(W205=[6]Datos!$B$121,4,IF(W205=[6]Datos!$B$122,3,IF(W205=[6]Datos!$B$123,2,IF(W205=[6]Datos!$B$124,1,0)))))+(IF(X205=[6]Datos!$B$127,4,IF(X205=[6]Datos!$B$128,3,IF(X205=[6]Datos!$B$129,2,IF(X205=[6]Datos!$B$130,1,0))))))/4),0)</f>
        <v>1</v>
      </c>
      <c r="Z205" s="222">
        <f>IF(J205=[6]Datos!$B$102,5*(O205+T205+Y205),IF(J205=[6]Datos!$B$103,4*(O205+T205+Y205),IF(J205=[6]Datos!$B$104,3*(O205+T205+Y205),IF(J205=[6]Datos!$B$105,2*(O205+T205+Y205),IF(J205=[6]Datos!$B$106,1*(O205+T205+Y205),0)))))</f>
        <v>6</v>
      </c>
      <c r="AA205" s="223" t="str">
        <f t="shared" si="22"/>
        <v>RIESGO LEVE</v>
      </c>
      <c r="AB205" s="224" t="s">
        <v>742</v>
      </c>
      <c r="AC205" s="222"/>
      <c r="AD205" s="222"/>
      <c r="AE205" s="222"/>
      <c r="AF205" s="225"/>
    </row>
    <row r="206" spans="1:32" s="45" customFormat="1" ht="97.5" customHeight="1" thickBot="1">
      <c r="A206" s="209"/>
      <c r="B206" s="209"/>
      <c r="C206" s="357" t="s">
        <v>582</v>
      </c>
      <c r="D206" s="358"/>
      <c r="E206" s="221" t="s">
        <v>63</v>
      </c>
      <c r="F206" s="221" t="s">
        <v>676</v>
      </c>
      <c r="G206" s="221" t="s">
        <v>696</v>
      </c>
      <c r="H206" s="221" t="s">
        <v>691</v>
      </c>
      <c r="I206" s="221" t="s">
        <v>719</v>
      </c>
      <c r="J206" s="221" t="s">
        <v>280</v>
      </c>
      <c r="K206" s="221" t="s">
        <v>749</v>
      </c>
      <c r="L206" s="221" t="s">
        <v>299</v>
      </c>
      <c r="M206" s="221" t="s">
        <v>302</v>
      </c>
      <c r="N206" s="221" t="s">
        <v>530</v>
      </c>
      <c r="O206" s="222">
        <f>ROUND((((IF(K206=[6]Datos!$B$109,4,IF(K206=[6]Datos!$B$110,3,IF(K206=[6]Datos!$B$111,2,IF(K206=[6]Datos!$B$112,1,0)))))+(IF(L206=[6]Datos!$B$115,4,IF(L206=[6]Datos!$B$116,3,IF(L206=[6]Datos!$B$117,2,IF(L206=[6]Datos!$B$118,1,0)))))+(IF(M206=[6]Datos!$B$121,4,IF(M206=[6]Datos!$B$122,3,IF(M206=[6]Datos!$B$123,2,IF(M206=[6]Datos!$B$124,1,0)))))+(IF(N206=[6]Datos!$B$127,4,IF(N206=[6]Datos!$B$128,3,IF(N206=[6]Datos!$B$129,2,IF(N206=[6]Datos!$B$130,1,0))))))/4),0)</f>
        <v>1</v>
      </c>
      <c r="P206" s="221" t="s">
        <v>749</v>
      </c>
      <c r="Q206" s="221" t="s">
        <v>296</v>
      </c>
      <c r="R206" s="221" t="s">
        <v>302</v>
      </c>
      <c r="S206" s="221" t="s">
        <v>536</v>
      </c>
      <c r="T206" s="222">
        <f>ROUND((((IF(P206=[6]Datos!$B$109,4,IF(P206=[6]Datos!$B$110,3,IF(P206=[6]Datos!$B$111,2,IF(P206=[6]Datos!$B$112,1,0)))))+(IF(Q206=[6]Datos!$B$115,4,IF(Q206=[6]Datos!$B$116,3,IF(Q206=[6]Datos!$B$117,2,IF(Q206=[6]Datos!$B$118,1,0)))))+(IF(R206=[6]Datos!$B$121,4,IF(R206=[6]Datos!$B$122,3,IF(R206=[6]Datos!$B$123,2,IF(R206=[6]Datos!$B$124,1,0)))))+(IF(S206=[6]Datos!$B$127,4,IF(S206=[6]Datos!$B$128,3,IF(S206=[6]Datos!$B$129,2,IF(S206=[6]Datos!$B$130,1,0))))))/4),0)</f>
        <v>1</v>
      </c>
      <c r="U206" s="221" t="s">
        <v>749</v>
      </c>
      <c r="V206" s="221" t="s">
        <v>299</v>
      </c>
      <c r="W206" s="221" t="s">
        <v>302</v>
      </c>
      <c r="X206" s="221" t="s">
        <v>540</v>
      </c>
      <c r="Y206" s="222">
        <f>ROUND((((IF(U206=[6]Datos!$B$109,4,IF(U206=[6]Datos!$B$110,3,IF(U206=[6]Datos!$B$111,2,IF(U206=[6]Datos!$B$112,1,0)))))+(IF(V206=[6]Datos!$B$115,4,IF(V206=[6]Datos!$B$116,3,IF(V206=[6]Datos!$B$117,2,IF(V206=[6]Datos!$B$118,1,0)))))+(IF(W206=[6]Datos!$B$121,4,IF(W206=[6]Datos!$B$122,3,IF(W206=[6]Datos!$B$123,2,IF(W206=[6]Datos!$B$124,1,0)))))+(IF(X206=[6]Datos!$B$127,4,IF(X206=[6]Datos!$B$128,3,IF(X206=[6]Datos!$B$129,2,IF(X206=[6]Datos!$B$130,1,0))))))/4),0)</f>
        <v>1</v>
      </c>
      <c r="Z206" s="222">
        <f>IF(J206=[6]Datos!$B$102,5*(O206+T206+Y206),IF(J206=[6]Datos!$B$103,4*(O206+T206+Y206),IF(J206=[6]Datos!$B$104,3*(O206+T206+Y206),IF(J206=[6]Datos!$B$105,2*(O206+T206+Y206),IF(J206=[6]Datos!$B$106,1*(O206+T206+Y206),0)))))</f>
        <v>9</v>
      </c>
      <c r="AA206" s="223" t="str">
        <f t="shared" si="22"/>
        <v>RIESGO LEVE</v>
      </c>
      <c r="AB206" s="224" t="s">
        <v>742</v>
      </c>
      <c r="AC206" s="222"/>
      <c r="AD206" s="222"/>
      <c r="AE206" s="222"/>
      <c r="AF206" s="225"/>
    </row>
    <row r="207" spans="1:32" s="45" customFormat="1" ht="97.5" customHeight="1" thickBot="1">
      <c r="A207" s="209"/>
      <c r="B207" s="209"/>
      <c r="C207" s="357" t="s">
        <v>582</v>
      </c>
      <c r="D207" s="358"/>
      <c r="E207" s="221" t="s">
        <v>63</v>
      </c>
      <c r="F207" s="221" t="s">
        <v>676</v>
      </c>
      <c r="G207" s="221" t="s">
        <v>697</v>
      </c>
      <c r="H207" s="221" t="s">
        <v>270</v>
      </c>
      <c r="I207" s="221" t="s">
        <v>718</v>
      </c>
      <c r="J207" s="221" t="s">
        <v>282</v>
      </c>
      <c r="K207" s="221" t="s">
        <v>531</v>
      </c>
      <c r="L207" s="221" t="s">
        <v>296</v>
      </c>
      <c r="M207" s="221" t="s">
        <v>300</v>
      </c>
      <c r="N207" s="221" t="s">
        <v>294</v>
      </c>
      <c r="O207" s="222">
        <f>ROUND((((IF(K207=[2]Datos!$B$109,4,IF(K207=[2]Datos!$B$110,3,IF(K207=[2]Datos!$B$111,2,IF(K207=[2]Datos!$B$112,1,0)))))+(IF(L207=[2]Datos!$B$115,4,IF(L207=[2]Datos!$B$116,3,IF(L207=[2]Datos!$B$117,2,IF(L207=[2]Datos!$B$118,1,0)))))+(IF(M207=[2]Datos!$B$121,4,IF(M207=[2]Datos!$B$122,3,IF(M207=[2]Datos!$B$123,2,IF(M207=[2]Datos!$B$124,1,0)))))+(IF(N207=[2]Datos!$B$127,4,IF(N207=[2]Datos!$B$128,3,IF(N207=[2]Datos!$B$129,2,IF(N207=[2]Datos!$B$130,1,0))))))/4),0)</f>
        <v>3</v>
      </c>
      <c r="P207" s="221" t="s">
        <v>749</v>
      </c>
      <c r="Q207" s="221" t="s">
        <v>296</v>
      </c>
      <c r="R207" s="221" t="s">
        <v>300</v>
      </c>
      <c r="S207" s="221" t="s">
        <v>535</v>
      </c>
      <c r="T207" s="222">
        <f>ROUND((((IF(P207=[2]Datos!$B$109,4,IF(P207=[2]Datos!$B$110,3,IF(P207=[2]Datos!$B$111,2,IF(P207=[2]Datos!$B$112,1,0)))))+(IF(Q207=[2]Datos!$B$115,4,IF(Q207=[2]Datos!$B$116,3,IF(Q207=[2]Datos!$B$117,2,IF(Q207=[2]Datos!$B$118,1,0)))))+(IF(R207=[2]Datos!$B$121,4,IF(R207=[2]Datos!$B$122,3,IF(R207=[2]Datos!$B$123,2,IF(R207=[2]Datos!$B$124,1,0)))))+(IF(S207=[2]Datos!$B$127,4,IF(S207=[2]Datos!$B$128,3,IF(S207=[2]Datos!$B$129,2,IF(S207=[2]Datos!$B$130,1,0))))))/4),0)</f>
        <v>2</v>
      </c>
      <c r="U207" s="221" t="s">
        <v>749</v>
      </c>
      <c r="V207" s="221" t="s">
        <v>296</v>
      </c>
      <c r="W207" s="221" t="s">
        <v>300</v>
      </c>
      <c r="X207" s="221" t="s">
        <v>529</v>
      </c>
      <c r="Y207" s="222">
        <f>ROUND((((IF(U207=[2]Datos!$B$109,4,IF(U207=[2]Datos!$B$110,3,IF(U207=[2]Datos!$B$111,2,IF(U207=[2]Datos!$B$112,1,0)))))+(IF(V207=[2]Datos!$B$115,4,IF(V207=[2]Datos!$B$116,3,IF(V207=[2]Datos!$B$117,2,IF(V207=[2]Datos!$B$118,1,0)))))+(IF(W207=[2]Datos!$B$121,4,IF(W207=[2]Datos!$B$122,3,IF(W207=[2]Datos!$B$123,2,IF(W207=[2]Datos!$B$124,1,0)))))+(IF(X207=[2]Datos!$B$127,4,IF(X207=[2]Datos!$B$128,3,IF(X207=[2]Datos!$B$129,2,IF(X207=[2]Datos!$B$130,1,0))))))/4),0)</f>
        <v>2</v>
      </c>
      <c r="Z207" s="222">
        <f>IF(J207=[2]Datos!$B$102,5*(O207+T207+Y207),IF(J207=[2]Datos!$B$103,4*(O207+T207+Y207),IF(J207=[2]Datos!$B$104,3*(O207+T207+Y207),IF(J207=[2]Datos!$B$105,2*(O207+T207+Y207),IF(J207=[2]Datos!$B$106,1*(O207+T207+Y207),0)))))</f>
        <v>7</v>
      </c>
      <c r="AA207" s="223" t="str">
        <f t="shared" si="22"/>
        <v>RIESGO LEVE</v>
      </c>
      <c r="AB207" s="224" t="s">
        <v>742</v>
      </c>
      <c r="AC207" s="222"/>
      <c r="AD207" s="222"/>
      <c r="AE207" s="222"/>
      <c r="AF207" s="225"/>
    </row>
    <row r="208" spans="1:32" s="45" customFormat="1" ht="97.5" customHeight="1" thickBot="1">
      <c r="A208" s="209"/>
      <c r="B208" s="209"/>
      <c r="C208" s="357" t="s">
        <v>582</v>
      </c>
      <c r="D208" s="358"/>
      <c r="E208" s="221" t="s">
        <v>683</v>
      </c>
      <c r="F208" s="221" t="s">
        <v>676</v>
      </c>
      <c r="G208" s="221" t="s">
        <v>696</v>
      </c>
      <c r="H208" s="221" t="s">
        <v>691</v>
      </c>
      <c r="I208" s="221" t="s">
        <v>699</v>
      </c>
      <c r="J208" s="221" t="s">
        <v>281</v>
      </c>
      <c r="K208" s="221" t="s">
        <v>749</v>
      </c>
      <c r="L208" s="221" t="s">
        <v>296</v>
      </c>
      <c r="M208" s="221" t="s">
        <v>302</v>
      </c>
      <c r="N208" s="221" t="s">
        <v>530</v>
      </c>
      <c r="O208" s="222">
        <f>ROUND((((IF(K208=Datos!$B$109,4,IF(K208=Datos!$B$110,3,IF(K208=Datos!$B$111,2,IF(K208=Datos!$B$112,1,0)))))+(IF(L208=Datos!$B$115,4,IF(L208=Datos!$B$116,3,IF(L208=Datos!$B$117,2,IF(L208=Datos!$B$118,1,0)))))+(IF(M208=Datos!$B$121,4,IF(M208=Datos!$B$122,3,IF(M208=Datos!$B$123,2,IF(M208=Datos!$B$124,1,0)))))+(IF(N208=Datos!$B$127,4,IF(N208=Datos!$B$128,3,IF(N208=Datos!$B$129,2,IF(N208=Datos!$B$130,1,0))))))/4),0)</f>
        <v>2</v>
      </c>
      <c r="P208" s="221" t="s">
        <v>749</v>
      </c>
      <c r="Q208" s="221" t="s">
        <v>296</v>
      </c>
      <c r="R208" s="221" t="s">
        <v>302</v>
      </c>
      <c r="S208" s="221" t="s">
        <v>536</v>
      </c>
      <c r="T208" s="222">
        <f>ROUND((((IF(P208=Datos!$B$109,4,IF(P208=Datos!$B$110,3,IF(P208=Datos!$B$111,2,IF(P208=Datos!$B$112,1,0)))))+(IF(Q208=Datos!$B$115,4,IF(Q208=Datos!$B$116,3,IF(Q208=Datos!$B$117,2,IF(Q208=Datos!$B$118,1,0)))))+(IF(R208=Datos!$B$121,4,IF(R208=Datos!$B$122,3,IF(R208=Datos!$B$123,2,IF(R208=Datos!$B$124,1,0)))))+(IF(S208=Datos!$B$127,4,IF(S208=Datos!$B$128,3,IF(S208=Datos!$B$129,2,IF(S208=Datos!$B$130,1,0))))))/4),0)</f>
        <v>1</v>
      </c>
      <c r="U208" s="221" t="s">
        <v>749</v>
      </c>
      <c r="V208" s="221" t="s">
        <v>296</v>
      </c>
      <c r="W208" s="221" t="s">
        <v>302</v>
      </c>
      <c r="X208" s="221" t="s">
        <v>540</v>
      </c>
      <c r="Y208" s="222">
        <f>ROUND((((IF(U208=Datos!$B$109,4,IF(U208=Datos!$B$110,3,IF(U208=Datos!$B$111,2,IF(U208=Datos!$B$112,1,0)))))+(IF(V208=Datos!$B$115,4,IF(V208=Datos!$B$116,3,IF(V208=Datos!$B$117,2,IF(V208=Datos!$B$118,1,0)))))+(IF(W208=Datos!$B$121,4,IF(W208=Datos!$B$122,3,IF(W208=Datos!$B$123,2,IF(W208=Datos!$B$124,1,0)))))+(IF(X208=Datos!$B$127,4,IF(X208=Datos!$B$128,3,IF(X208=Datos!$B$129,2,IF(X208=Datos!$B$130,1,0))))))/4),0)</f>
        <v>2</v>
      </c>
      <c r="Z208" s="222">
        <f>IF(J208=Datos!$B$102,5*(O208+T208+Y208),IF(J208=Datos!$B$103,4*(O208+T208+Y208),IF(J208=Datos!$B$104,3*(O208+T208+Y208),IF(J208=Datos!$B$105,2*(O208+T208+Y208),IF(J208=Datos!$B$106,1*(O208+T208+Y208),0)))))</f>
        <v>10</v>
      </c>
      <c r="AA208" s="223" t="str">
        <f t="shared" si="22"/>
        <v>RIESGO LEVE</v>
      </c>
      <c r="AB208" s="224" t="s">
        <v>742</v>
      </c>
      <c r="AC208" s="222"/>
      <c r="AD208" s="222"/>
      <c r="AE208" s="222"/>
      <c r="AF208" s="225"/>
    </row>
    <row r="209" spans="1:32" s="45" customFormat="1" ht="97.5" customHeight="1" thickBot="1">
      <c r="A209" s="209"/>
      <c r="B209" s="209"/>
      <c r="C209" s="357" t="s">
        <v>582</v>
      </c>
      <c r="D209" s="358"/>
      <c r="E209" s="221" t="s">
        <v>683</v>
      </c>
      <c r="F209" s="221" t="s">
        <v>676</v>
      </c>
      <c r="G209" s="221" t="s">
        <v>696</v>
      </c>
      <c r="H209" s="221" t="s">
        <v>691</v>
      </c>
      <c r="I209" s="221" t="s">
        <v>700</v>
      </c>
      <c r="J209" s="221" t="s">
        <v>279</v>
      </c>
      <c r="K209" s="221" t="s">
        <v>532</v>
      </c>
      <c r="L209" s="221" t="s">
        <v>296</v>
      </c>
      <c r="M209" s="221" t="s">
        <v>300</v>
      </c>
      <c r="N209" s="221" t="s">
        <v>530</v>
      </c>
      <c r="O209" s="222">
        <f>ROUND((((IF(K209=[1]Datos!$B$109,4,IF(K209=[1]Datos!$B$110,3,IF(K209=[1]Datos!$B$111,2,IF(K209=[1]Datos!$B$112,1,0)))))+(IF(L209=[1]Datos!$B$115,4,IF(L209=[1]Datos!$B$116,3,IF(L209=[1]Datos!$B$117,2,IF(L209=[1]Datos!$B$118,1,0)))))+(IF(M209=[1]Datos!$B$121,4,IF(M209=[1]Datos!$B$122,3,IF(M209=[1]Datos!$B$123,2,IF(M209=[1]Datos!$B$124,1,0)))))+(IF(N209=[1]Datos!$B$127,4,IF(N209=[1]Datos!$B$128,3,IF(N209=[1]Datos!$B$129,2,IF(N209=[1]Datos!$B$130,1,0))))))/4),0)</f>
        <v>2</v>
      </c>
      <c r="P209" s="221" t="s">
        <v>295</v>
      </c>
      <c r="Q209" s="221" t="s">
        <v>296</v>
      </c>
      <c r="R209" s="221" t="s">
        <v>300</v>
      </c>
      <c r="S209" s="221" t="s">
        <v>536</v>
      </c>
      <c r="T209" s="222">
        <f>ROUND((((IF(P209=[1]Datos!$B$109,4,IF(P209=[1]Datos!$B$110,3,IF(P209=[1]Datos!$B$111,2,IF(P209=[1]Datos!$B$112,1,0)))))+(IF(Q209=[1]Datos!$B$115,4,IF(Q209=[1]Datos!$B$116,3,IF(Q209=[1]Datos!$B$117,2,IF(Q209=[1]Datos!$B$118,1,0)))))+(IF(R209=[1]Datos!$B$121,4,IF(R209=[1]Datos!$B$122,3,IF(R209=[1]Datos!$B$123,2,IF(R209=[1]Datos!$B$124,1,0)))))+(IF(S209=[1]Datos!$B$127,4,IF(S209=[1]Datos!$B$128,3,IF(S209=[1]Datos!$B$129,2,IF(S209=[1]Datos!$B$130,1,0))))))/4),0)</f>
        <v>2</v>
      </c>
      <c r="U209" s="221" t="s">
        <v>295</v>
      </c>
      <c r="V209" s="221" t="s">
        <v>296</v>
      </c>
      <c r="W209" s="221" t="s">
        <v>300</v>
      </c>
      <c r="X209" s="221" t="s">
        <v>540</v>
      </c>
      <c r="Y209" s="222">
        <f>ROUND((((IF(U209=[1]Datos!$B$109,4,IF(U209=[1]Datos!$B$110,3,IF(U209=[1]Datos!$B$111,2,IF(U209=[1]Datos!$B$112,1,0)))))+(IF(V209=[1]Datos!$B$115,4,IF(V209=[1]Datos!$B$116,3,IF(V209=[1]Datos!$B$117,2,IF(V209=[1]Datos!$B$118,1,0)))))+(IF(W209=[1]Datos!$B$121,4,IF(W209=[1]Datos!$B$122,3,IF(W209=[1]Datos!$B$123,2,IF(W209=[1]Datos!$B$124,1,0)))))+(IF(X209=[1]Datos!$B$127,4,IF(X209=[1]Datos!$B$128,3,IF(X209=[1]Datos!$B$129,2,IF(X209=[1]Datos!$B$130,1,0))))))/4),0)</f>
        <v>2</v>
      </c>
      <c r="Z209" s="222">
        <f>IF(J209=[1]Datos!$B$102,5*(O209+T209+Y209),IF(J209=[1]Datos!$B$103,4*(O209+T209+Y209),IF(J209=[1]Datos!$B$104,3*(O209+T209+Y209),IF(J209=[1]Datos!$B$105,2*(O209+T209+Y209),IF(J209=[1]Datos!$B$106,1*(O209+T209+Y209),0)))))</f>
        <v>24</v>
      </c>
      <c r="AA209" s="223" t="str">
        <f t="shared" si="22"/>
        <v>RIESGO MODERADO</v>
      </c>
      <c r="AB209" s="224" t="s">
        <v>740</v>
      </c>
      <c r="AC209" s="222" t="s">
        <v>755</v>
      </c>
      <c r="AD209" s="222" t="s">
        <v>756</v>
      </c>
      <c r="AE209" s="222" t="s">
        <v>757</v>
      </c>
      <c r="AF209" s="225" t="s">
        <v>778</v>
      </c>
    </row>
    <row r="210" spans="1:32" s="45" customFormat="1" ht="97.5" customHeight="1" thickBot="1">
      <c r="A210" s="209"/>
      <c r="B210" s="209"/>
      <c r="C210" s="357" t="s">
        <v>582</v>
      </c>
      <c r="D210" s="358"/>
      <c r="E210" s="221" t="s">
        <v>683</v>
      </c>
      <c r="F210" s="221" t="s">
        <v>676</v>
      </c>
      <c r="G210" s="221" t="s">
        <v>696</v>
      </c>
      <c r="H210" s="221" t="s">
        <v>691</v>
      </c>
      <c r="I210" s="221" t="s">
        <v>701</v>
      </c>
      <c r="J210" s="221" t="s">
        <v>279</v>
      </c>
      <c r="K210" s="221" t="s">
        <v>532</v>
      </c>
      <c r="L210" s="221" t="s">
        <v>296</v>
      </c>
      <c r="M210" s="221" t="s">
        <v>297</v>
      </c>
      <c r="N210" s="221" t="s">
        <v>529</v>
      </c>
      <c r="O210" s="222">
        <f>ROUND((((IF(K210=[1]Datos!$B$109,4,IF(K210=[1]Datos!$B$110,3,IF(K210=[1]Datos!$B$111,2,IF(K210=[1]Datos!$B$112,1,0)))))+(IF(L210=[1]Datos!$B$115,4,IF(L210=[1]Datos!$B$116,3,IF(L210=[1]Datos!$B$117,2,IF(L210=[1]Datos!$B$118,1,0)))))+(IF(M210=[1]Datos!$B$121,4,IF(M210=[1]Datos!$B$122,3,IF(M210=[1]Datos!$B$123,2,IF(M210=[1]Datos!$B$124,1,0)))))+(IF(N210=[1]Datos!$B$127,4,IF(N210=[1]Datos!$B$128,3,IF(N210=[1]Datos!$B$129,2,IF(N210=[1]Datos!$B$130,1,0))))))/4),0)</f>
        <v>2</v>
      </c>
      <c r="P210" s="221" t="s">
        <v>295</v>
      </c>
      <c r="Q210" s="221" t="s">
        <v>296</v>
      </c>
      <c r="R210" s="221" t="s">
        <v>300</v>
      </c>
      <c r="S210" s="221" t="s">
        <v>536</v>
      </c>
      <c r="T210" s="222">
        <f>ROUND((((IF(P210=[1]Datos!$B$109,4,IF(P210=[1]Datos!$B$110,3,IF(P210=[1]Datos!$B$111,2,IF(P210=[1]Datos!$B$112,1,0)))))+(IF(Q210=[1]Datos!$B$115,4,IF(Q210=[1]Datos!$B$116,3,IF(Q210=[1]Datos!$B$117,2,IF(Q210=[1]Datos!$B$118,1,0)))))+(IF(R210=[1]Datos!$B$121,4,IF(R210=[1]Datos!$B$122,3,IF(R210=[1]Datos!$B$123,2,IF(R210=[1]Datos!$B$124,1,0)))))+(IF(S210=[1]Datos!$B$127,4,IF(S210=[1]Datos!$B$128,3,IF(S210=[1]Datos!$B$129,2,IF(S210=[1]Datos!$B$130,1,0))))))/4),0)</f>
        <v>2</v>
      </c>
      <c r="U210" s="221" t="s">
        <v>295</v>
      </c>
      <c r="V210" s="221" t="s">
        <v>296</v>
      </c>
      <c r="W210" s="221" t="s">
        <v>300</v>
      </c>
      <c r="X210" s="221" t="s">
        <v>540</v>
      </c>
      <c r="Y210" s="222">
        <f>ROUND((((IF(U210=[1]Datos!$B$109,4,IF(U210=[1]Datos!$B$110,3,IF(U210=[1]Datos!$B$111,2,IF(U210=[1]Datos!$B$112,1,0)))))+(IF(V210=[1]Datos!$B$115,4,IF(V210=[1]Datos!$B$116,3,IF(V210=[1]Datos!$B$117,2,IF(V210=[1]Datos!$B$118,1,0)))))+(IF(W210=[1]Datos!$B$121,4,IF(W210=[1]Datos!$B$122,3,IF(W210=[1]Datos!$B$123,2,IF(W210=[1]Datos!$B$124,1,0)))))+(IF(X210=[1]Datos!$B$127,4,IF(X210=[1]Datos!$B$128,3,IF(X210=[1]Datos!$B$129,2,IF(X210=[1]Datos!$B$130,1,0))))))/4),0)</f>
        <v>2</v>
      </c>
      <c r="Z210" s="222">
        <f>IF(J210=[1]Datos!$B$102,5*(O210+T210+Y210),IF(J210=[1]Datos!$B$103,4*(O210+T210+Y210),IF(J210=[1]Datos!$B$104,3*(O210+T210+Y210),IF(J210=[1]Datos!$B$105,2*(O210+T210+Y210),IF(J210=[1]Datos!$B$106,1*(O210+T210+Y210),0)))))</f>
        <v>24</v>
      </c>
      <c r="AA210" s="223" t="str">
        <f t="shared" si="22"/>
        <v>RIESGO MODERADO</v>
      </c>
      <c r="AB210" s="224" t="s">
        <v>740</v>
      </c>
      <c r="AC210" s="222" t="s">
        <v>755</v>
      </c>
      <c r="AD210" s="222" t="s">
        <v>756</v>
      </c>
      <c r="AE210" s="222" t="s">
        <v>757</v>
      </c>
      <c r="AF210" s="225" t="s">
        <v>778</v>
      </c>
    </row>
    <row r="211" spans="1:32" s="45" customFormat="1" ht="97.5" customHeight="1" thickBot="1">
      <c r="A211" s="209"/>
      <c r="B211" s="209"/>
      <c r="C211" s="357" t="s">
        <v>582</v>
      </c>
      <c r="D211" s="358"/>
      <c r="E211" s="221" t="s">
        <v>683</v>
      </c>
      <c r="F211" s="221" t="s">
        <v>676</v>
      </c>
      <c r="G211" s="221" t="s">
        <v>696</v>
      </c>
      <c r="H211" s="221" t="s">
        <v>691</v>
      </c>
      <c r="I211" s="221" t="s">
        <v>702</v>
      </c>
      <c r="J211" s="221" t="s">
        <v>280</v>
      </c>
      <c r="K211" s="221" t="s">
        <v>749</v>
      </c>
      <c r="L211" s="221" t="s">
        <v>296</v>
      </c>
      <c r="M211" s="221" t="s">
        <v>302</v>
      </c>
      <c r="N211" s="221" t="s">
        <v>529</v>
      </c>
      <c r="O211" s="222">
        <f>ROUND((((IF(K211=Datos!$B$109,4,IF(K211=Datos!$B$110,3,IF(K211=Datos!$B$111,2,IF(K211=Datos!$B$112,1,0)))))+(IF(L211=Datos!$B$115,4,IF(L211=Datos!$B$116,3,IF(L211=Datos!$B$117,2,IF(L211=Datos!$B$118,1,0)))))+(IF(M211=Datos!$B$121,4,IF(M211=Datos!$B$122,3,IF(M211=Datos!$B$123,2,IF(M211=Datos!$B$124,1,0)))))+(IF(N211=Datos!$B$127,4,IF(N211=Datos!$B$128,3,IF(N211=Datos!$B$129,2,IF(N211=Datos!$B$130,1,0))))))/4),0)</f>
        <v>2</v>
      </c>
      <c r="P211" s="221" t="s">
        <v>749</v>
      </c>
      <c r="Q211" s="221" t="s">
        <v>296</v>
      </c>
      <c r="R211" s="221" t="s">
        <v>302</v>
      </c>
      <c r="S211" s="221" t="s">
        <v>536</v>
      </c>
      <c r="T211" s="222">
        <f>ROUND((((IF(P211=Datos!$B$109,4,IF(P211=Datos!$B$110,3,IF(P211=Datos!$B$111,2,IF(P211=Datos!$B$112,1,0)))))+(IF(Q211=Datos!$B$115,4,IF(Q211=Datos!$B$116,3,IF(Q211=Datos!$B$117,2,IF(Q211=Datos!$B$118,1,0)))))+(IF(R211=Datos!$B$121,4,IF(R211=Datos!$B$122,3,IF(R211=Datos!$B$123,2,IF(R211=Datos!$B$124,1,0)))))+(IF(S211=Datos!$B$127,4,IF(S211=Datos!$B$128,3,IF(S211=Datos!$B$129,2,IF(S211=Datos!$B$130,1,0))))))/4),0)</f>
        <v>1</v>
      </c>
      <c r="U211" s="221" t="s">
        <v>749</v>
      </c>
      <c r="V211" s="221" t="s">
        <v>296</v>
      </c>
      <c r="W211" s="221" t="s">
        <v>302</v>
      </c>
      <c r="X211" s="221" t="s">
        <v>540</v>
      </c>
      <c r="Y211" s="222">
        <f>ROUND((((IF(U211=Datos!$B$109,4,IF(U211=Datos!$B$110,3,IF(U211=Datos!$B$111,2,IF(U211=Datos!$B$112,1,0)))))+(IF(V211=Datos!$B$115,4,IF(V211=Datos!$B$116,3,IF(V211=Datos!$B$117,2,IF(V211=Datos!$B$118,1,0)))))+(IF(W211=Datos!$B$121,4,IF(W211=Datos!$B$122,3,IF(W211=Datos!$B$123,2,IF(W211=Datos!$B$124,1,0)))))+(IF(X211=Datos!$B$127,4,IF(X211=Datos!$B$128,3,IF(X211=Datos!$B$129,2,IF(X211=Datos!$B$130,1,0))))))/4),0)</f>
        <v>2</v>
      </c>
      <c r="Z211" s="222">
        <f>IF(J211=Datos!$B$102,5*(O211+T211+Y211),IF(J211=Datos!$B$103,4*(O211+T211+Y211),IF(J211=Datos!$B$104,3*(O211+T211+Y211),IF(J211=Datos!$B$105,2*(O211+T211+Y211),IF(J211=Datos!$B$106,1*(O211+T211+Y211),0)))))</f>
        <v>15</v>
      </c>
      <c r="AA211" s="223" t="str">
        <f t="shared" si="22"/>
        <v>RIESGO LEVE</v>
      </c>
      <c r="AB211" s="224" t="s">
        <v>742</v>
      </c>
      <c r="AC211" s="222"/>
      <c r="AD211" s="222"/>
      <c r="AE211" s="222"/>
      <c r="AF211" s="225"/>
    </row>
    <row r="212" spans="1:32" s="45" customFormat="1" ht="97.5" customHeight="1" thickBot="1">
      <c r="A212" s="209"/>
      <c r="B212" s="209"/>
      <c r="C212" s="357" t="s">
        <v>582</v>
      </c>
      <c r="D212" s="358"/>
      <c r="E212" s="221" t="s">
        <v>683</v>
      </c>
      <c r="F212" s="221" t="s">
        <v>676</v>
      </c>
      <c r="G212" s="221" t="s">
        <v>696</v>
      </c>
      <c r="H212" s="221" t="s">
        <v>691</v>
      </c>
      <c r="I212" s="221" t="s">
        <v>703</v>
      </c>
      <c r="J212" s="221" t="s">
        <v>280</v>
      </c>
      <c r="K212" s="221" t="s">
        <v>749</v>
      </c>
      <c r="L212" s="221" t="s">
        <v>296</v>
      </c>
      <c r="M212" s="221" t="s">
        <v>302</v>
      </c>
      <c r="N212" s="221" t="s">
        <v>529</v>
      </c>
      <c r="O212" s="222">
        <f>ROUND((((IF(K212=Datos!$B$109,4,IF(K212=Datos!$B$110,3,IF(K212=Datos!$B$111,2,IF(K212=Datos!$B$112,1,0)))))+(IF(L212=Datos!$B$115,4,IF(L212=Datos!$B$116,3,IF(L212=Datos!$B$117,2,IF(L212=Datos!$B$118,1,0)))))+(IF(M212=Datos!$B$121,4,IF(M212=Datos!$B$122,3,IF(M212=Datos!$B$123,2,IF(M212=Datos!$B$124,1,0)))))+(IF(N212=Datos!$B$127,4,IF(N212=Datos!$B$128,3,IF(N212=Datos!$B$129,2,IF(N212=Datos!$B$130,1,0))))))/4),0)</f>
        <v>2</v>
      </c>
      <c r="P212" s="221" t="s">
        <v>749</v>
      </c>
      <c r="Q212" s="221" t="s">
        <v>296</v>
      </c>
      <c r="R212" s="221" t="s">
        <v>302</v>
      </c>
      <c r="S212" s="221" t="s">
        <v>536</v>
      </c>
      <c r="T212" s="222">
        <f>ROUND((((IF(P212=Datos!$B$109,4,IF(P212=Datos!$B$110,3,IF(P212=Datos!$B$111,2,IF(P212=Datos!$B$112,1,0)))))+(IF(Q212=Datos!$B$115,4,IF(Q212=Datos!$B$116,3,IF(Q212=Datos!$B$117,2,IF(Q212=Datos!$B$118,1,0)))))+(IF(R212=Datos!$B$121,4,IF(R212=Datos!$B$122,3,IF(R212=Datos!$B$123,2,IF(R212=Datos!$B$124,1,0)))))+(IF(S212=Datos!$B$127,4,IF(S212=Datos!$B$128,3,IF(S212=Datos!$B$129,2,IF(S212=Datos!$B$130,1,0))))))/4),0)</f>
        <v>1</v>
      </c>
      <c r="U212" s="221" t="s">
        <v>749</v>
      </c>
      <c r="V212" s="221" t="s">
        <v>296</v>
      </c>
      <c r="W212" s="221" t="s">
        <v>302</v>
      </c>
      <c r="X212" s="221" t="s">
        <v>540</v>
      </c>
      <c r="Y212" s="222">
        <f>ROUND((((IF(U212=Datos!$B$109,4,IF(U212=Datos!$B$110,3,IF(U212=Datos!$B$111,2,IF(U212=Datos!$B$112,1,0)))))+(IF(V212=Datos!$B$115,4,IF(V212=Datos!$B$116,3,IF(V212=Datos!$B$117,2,IF(V212=Datos!$B$118,1,0)))))+(IF(W212=Datos!$B$121,4,IF(W212=Datos!$B$122,3,IF(W212=Datos!$B$123,2,IF(W212=Datos!$B$124,1,0)))))+(IF(X212=Datos!$B$127,4,IF(X212=Datos!$B$128,3,IF(X212=Datos!$B$129,2,IF(X212=Datos!$B$130,1,0))))))/4),0)</f>
        <v>2</v>
      </c>
      <c r="Z212" s="222">
        <f>IF(J212=Datos!$B$102,5*(O212+T212+Y212),IF(J212=Datos!$B$103,4*(O212+T212+Y212),IF(J212=Datos!$B$104,3*(O212+T212+Y212),IF(J212=Datos!$B$105,2*(O212+T212+Y212),IF(J212=Datos!$B$106,1*(O212+T212+Y212),0)))))</f>
        <v>15</v>
      </c>
      <c r="AA212" s="223" t="str">
        <f t="shared" si="22"/>
        <v>RIESGO LEVE</v>
      </c>
      <c r="AB212" s="224" t="s">
        <v>742</v>
      </c>
      <c r="AC212" s="222"/>
      <c r="AD212" s="222"/>
      <c r="AE212" s="222"/>
      <c r="AF212" s="225"/>
    </row>
    <row r="213" spans="1:32" s="45" customFormat="1" ht="97.5" customHeight="1" thickBot="1">
      <c r="A213" s="209"/>
      <c r="B213" s="209"/>
      <c r="C213" s="357" t="s">
        <v>582</v>
      </c>
      <c r="D213" s="358"/>
      <c r="E213" s="221" t="s">
        <v>683</v>
      </c>
      <c r="F213" s="221" t="s">
        <v>676</v>
      </c>
      <c r="G213" s="221" t="s">
        <v>696</v>
      </c>
      <c r="H213" s="221" t="s">
        <v>691</v>
      </c>
      <c r="I213" s="221" t="s">
        <v>705</v>
      </c>
      <c r="J213" s="221" t="s">
        <v>280</v>
      </c>
      <c r="K213" s="221" t="s">
        <v>749</v>
      </c>
      <c r="L213" s="221" t="s">
        <v>296</v>
      </c>
      <c r="M213" s="221" t="s">
        <v>302</v>
      </c>
      <c r="N213" s="221" t="s">
        <v>530</v>
      </c>
      <c r="O213" s="222">
        <f>ROUND((((IF(K213=Datos!$B$109,4,IF(K213=Datos!$B$110,3,IF(K213=Datos!$B$111,2,IF(K213=Datos!$B$112,1,0)))))+(IF(L213=Datos!$B$115,4,IF(L213=Datos!$B$116,3,IF(L213=Datos!$B$117,2,IF(L213=Datos!$B$118,1,0)))))+(IF(M213=Datos!$B$121,4,IF(M213=Datos!$B$122,3,IF(M213=Datos!$B$123,2,IF(M213=Datos!$B$124,1,0)))))+(IF(N213=Datos!$B$127,4,IF(N213=Datos!$B$128,3,IF(N213=Datos!$B$129,2,IF(N213=Datos!$B$130,1,0))))))/4),0)</f>
        <v>2</v>
      </c>
      <c r="P213" s="221" t="s">
        <v>749</v>
      </c>
      <c r="Q213" s="221" t="s">
        <v>296</v>
      </c>
      <c r="R213" s="221" t="s">
        <v>302</v>
      </c>
      <c r="S213" s="221" t="s">
        <v>536</v>
      </c>
      <c r="T213" s="222">
        <f>ROUND((((IF(P213=Datos!$B$109,4,IF(P213=Datos!$B$110,3,IF(P213=Datos!$B$111,2,IF(P213=Datos!$B$112,1,0)))))+(IF(Q213=Datos!$B$115,4,IF(Q213=Datos!$B$116,3,IF(Q213=Datos!$B$117,2,IF(Q213=Datos!$B$118,1,0)))))+(IF(R213=Datos!$B$121,4,IF(R213=Datos!$B$122,3,IF(R213=Datos!$B$123,2,IF(R213=Datos!$B$124,1,0)))))+(IF(S213=Datos!$B$127,4,IF(S213=Datos!$B$128,3,IF(S213=Datos!$B$129,2,IF(S213=Datos!$B$130,1,0))))))/4),0)</f>
        <v>1</v>
      </c>
      <c r="U213" s="221" t="s">
        <v>749</v>
      </c>
      <c r="V213" s="221" t="s">
        <v>296</v>
      </c>
      <c r="W213" s="221" t="s">
        <v>302</v>
      </c>
      <c r="X213" s="221" t="s">
        <v>540</v>
      </c>
      <c r="Y213" s="222">
        <f>ROUND((((IF(U213=Datos!$B$109,4,IF(U213=Datos!$B$110,3,IF(U213=Datos!$B$111,2,IF(U213=Datos!$B$112,1,0)))))+(IF(V213=Datos!$B$115,4,IF(V213=Datos!$B$116,3,IF(V213=Datos!$B$117,2,IF(V213=Datos!$B$118,1,0)))))+(IF(W213=Datos!$B$121,4,IF(W213=Datos!$B$122,3,IF(W213=Datos!$B$123,2,IF(W213=Datos!$B$124,1,0)))))+(IF(X213=Datos!$B$127,4,IF(X213=Datos!$B$128,3,IF(X213=Datos!$B$129,2,IF(X213=Datos!$B$130,1,0))))))/4),0)</f>
        <v>2</v>
      </c>
      <c r="Z213" s="222">
        <f>IF(J213=Datos!$B$102,5*(O213+T213+Y213),IF(J213=Datos!$B$103,4*(O213+T213+Y213),IF(J213=Datos!$B$104,3*(O213+T213+Y213),IF(J213=Datos!$B$105,2*(O213+T213+Y213),IF(J213=Datos!$B$106,1*(O213+T213+Y213),0)))))</f>
        <v>15</v>
      </c>
      <c r="AA213" s="223" t="str">
        <f t="shared" si="22"/>
        <v>RIESGO LEVE</v>
      </c>
      <c r="AB213" s="224" t="s">
        <v>742</v>
      </c>
      <c r="AC213" s="222"/>
      <c r="AD213" s="222"/>
      <c r="AE213" s="222"/>
      <c r="AF213" s="225"/>
    </row>
    <row r="214" spans="1:32" s="45" customFormat="1" ht="97.5" customHeight="1" thickBot="1">
      <c r="A214" s="209"/>
      <c r="B214" s="209"/>
      <c r="C214" s="357" t="s">
        <v>582</v>
      </c>
      <c r="D214" s="358"/>
      <c r="E214" s="221" t="s">
        <v>683</v>
      </c>
      <c r="F214" s="221" t="s">
        <v>676</v>
      </c>
      <c r="G214" s="221" t="s">
        <v>696</v>
      </c>
      <c r="H214" s="221" t="s">
        <v>284</v>
      </c>
      <c r="I214" s="221" t="s">
        <v>707</v>
      </c>
      <c r="J214" s="221" t="s">
        <v>282</v>
      </c>
      <c r="K214" s="221" t="s">
        <v>749</v>
      </c>
      <c r="L214" s="221" t="s">
        <v>292</v>
      </c>
      <c r="M214" s="221" t="s">
        <v>300</v>
      </c>
      <c r="N214" s="221" t="s">
        <v>529</v>
      </c>
      <c r="O214" s="222">
        <f>ROUND((((IF(K214=Datos!$B$109,4,IF(K214=Datos!$B$110,3,IF(K214=Datos!$B$111,2,IF(K214=Datos!$B$112,1,0)))))+(IF(L214=Datos!$B$115,4,IF(L214=Datos!$B$116,3,IF(L214=Datos!$B$117,2,IF(L214=Datos!$B$118,1,0)))))+(IF(M214=Datos!$B$121,4,IF(M214=Datos!$B$122,3,IF(M214=Datos!$B$123,2,IF(M214=Datos!$B$124,1,0)))))+(IF(N214=Datos!$B$127,4,IF(N214=Datos!$B$128,3,IF(N214=Datos!$B$129,2,IF(N214=Datos!$B$130,1,0))))))/4),0)</f>
        <v>2</v>
      </c>
      <c r="P214" s="221" t="s">
        <v>749</v>
      </c>
      <c r="Q214" s="221" t="s">
        <v>292</v>
      </c>
      <c r="R214" s="221" t="s">
        <v>300</v>
      </c>
      <c r="S214" s="221" t="s">
        <v>535</v>
      </c>
      <c r="T214" s="222">
        <f>ROUND((((IF(P214=Datos!$B$109,4,IF(P214=Datos!$B$110,3,IF(P214=Datos!$B$111,2,IF(P214=Datos!$B$112,1,0)))))+(IF(Q214=Datos!$B$115,4,IF(Q214=Datos!$B$116,3,IF(Q214=Datos!$B$117,2,IF(Q214=Datos!$B$118,1,0)))))+(IF(R214=Datos!$B$121,4,IF(R214=Datos!$B$122,3,IF(R214=Datos!$B$123,2,IF(R214=Datos!$B$124,1,0)))))+(IF(S214=Datos!$B$127,4,IF(S214=Datos!$B$128,3,IF(S214=Datos!$B$129,2,IF(S214=Datos!$B$130,1,0))))))/4),0)</f>
        <v>2</v>
      </c>
      <c r="U214" s="221" t="s">
        <v>749</v>
      </c>
      <c r="V214" s="221" t="s">
        <v>292</v>
      </c>
      <c r="W214" s="221" t="s">
        <v>300</v>
      </c>
      <c r="X214" s="221" t="s">
        <v>529</v>
      </c>
      <c r="Y214" s="222">
        <f>ROUND((((IF(U214=Datos!$B$109,4,IF(U214=Datos!$B$110,3,IF(U214=Datos!$B$111,2,IF(U214=Datos!$B$112,1,0)))))+(IF(V214=Datos!$B$115,4,IF(V214=Datos!$B$116,3,IF(V214=Datos!$B$117,2,IF(V214=Datos!$B$118,1,0)))))+(IF(W214=Datos!$B$121,4,IF(W214=Datos!$B$122,3,IF(W214=Datos!$B$123,2,IF(W214=Datos!$B$124,1,0)))))+(IF(X214=Datos!$B$127,4,IF(X214=Datos!$B$128,3,IF(X214=Datos!$B$129,2,IF(X214=Datos!$B$130,1,0))))))/4),0)</f>
        <v>2</v>
      </c>
      <c r="Z214" s="222">
        <f>IF(J214=Datos!$B$102,5*(O214+T214+Y214),IF(J214=Datos!$B$103,4*(O214+T214+Y214),IF(J214=Datos!$B$104,3*(O214+T214+Y214),IF(J214=Datos!$B$105,2*(O214+T214+Y214),IF(J214=Datos!$B$106,1*(O214+T214+Y214),0)))))</f>
        <v>6</v>
      </c>
      <c r="AA214" s="223" t="str">
        <f t="shared" si="22"/>
        <v>RIESGO LEVE</v>
      </c>
      <c r="AB214" s="224" t="s">
        <v>742</v>
      </c>
      <c r="AC214" s="222"/>
      <c r="AD214" s="222"/>
      <c r="AE214" s="222"/>
      <c r="AF214" s="225"/>
    </row>
    <row r="215" spans="1:32" s="45" customFormat="1" ht="97.5" customHeight="1" thickBot="1">
      <c r="A215" s="209"/>
      <c r="B215" s="209"/>
      <c r="C215" s="357" t="s">
        <v>582</v>
      </c>
      <c r="D215" s="358"/>
      <c r="E215" s="221" t="s">
        <v>683</v>
      </c>
      <c r="F215" s="221" t="s">
        <v>676</v>
      </c>
      <c r="G215" s="221" t="s">
        <v>696</v>
      </c>
      <c r="H215" s="221" t="s">
        <v>688</v>
      </c>
      <c r="I215" s="221" t="s">
        <v>707</v>
      </c>
      <c r="J215" s="221" t="s">
        <v>282</v>
      </c>
      <c r="K215" s="221" t="s">
        <v>749</v>
      </c>
      <c r="L215" s="221" t="s">
        <v>292</v>
      </c>
      <c r="M215" s="221" t="s">
        <v>300</v>
      </c>
      <c r="N215" s="221" t="s">
        <v>529</v>
      </c>
      <c r="O215" s="222">
        <f>ROUND((((IF(K215=Datos!$B$109,4,IF(K215=Datos!$B$110,3,IF(K215=Datos!$B$111,2,IF(K215=Datos!$B$112,1,0)))))+(IF(L215=Datos!$B$115,4,IF(L215=Datos!$B$116,3,IF(L215=Datos!$B$117,2,IF(L215=Datos!$B$118,1,0)))))+(IF(M215=Datos!$B$121,4,IF(M215=Datos!$B$122,3,IF(M215=Datos!$B$123,2,IF(M215=Datos!$B$124,1,0)))))+(IF(N215=Datos!$B$127,4,IF(N215=Datos!$B$128,3,IF(N215=Datos!$B$129,2,IF(N215=Datos!$B$130,1,0))))))/4),0)</f>
        <v>2</v>
      </c>
      <c r="P215" s="221" t="s">
        <v>749</v>
      </c>
      <c r="Q215" s="221" t="s">
        <v>292</v>
      </c>
      <c r="R215" s="221" t="s">
        <v>300</v>
      </c>
      <c r="S215" s="221" t="s">
        <v>535</v>
      </c>
      <c r="T215" s="222">
        <f>ROUND((((IF(P215=Datos!$B$109,4,IF(P215=Datos!$B$110,3,IF(P215=Datos!$B$111,2,IF(P215=Datos!$B$112,1,0)))))+(IF(Q215=Datos!$B$115,4,IF(Q215=Datos!$B$116,3,IF(Q215=Datos!$B$117,2,IF(Q215=Datos!$B$118,1,0)))))+(IF(R215=Datos!$B$121,4,IF(R215=Datos!$B$122,3,IF(R215=Datos!$B$123,2,IF(R215=Datos!$B$124,1,0)))))+(IF(S215=Datos!$B$127,4,IF(S215=Datos!$B$128,3,IF(S215=Datos!$B$129,2,IF(S215=Datos!$B$130,1,0))))))/4),0)</f>
        <v>2</v>
      </c>
      <c r="U215" s="221" t="s">
        <v>749</v>
      </c>
      <c r="V215" s="221" t="s">
        <v>292</v>
      </c>
      <c r="W215" s="221" t="s">
        <v>300</v>
      </c>
      <c r="X215" s="221" t="s">
        <v>529</v>
      </c>
      <c r="Y215" s="222">
        <f>ROUND((((IF(U215=Datos!$B$109,4,IF(U215=Datos!$B$110,3,IF(U215=Datos!$B$111,2,IF(U215=Datos!$B$112,1,0)))))+(IF(V215=Datos!$B$115,4,IF(V215=Datos!$B$116,3,IF(V215=Datos!$B$117,2,IF(V215=Datos!$B$118,1,0)))))+(IF(W215=Datos!$B$121,4,IF(W215=Datos!$B$122,3,IF(W215=Datos!$B$123,2,IF(W215=Datos!$B$124,1,0)))))+(IF(X215=Datos!$B$127,4,IF(X215=Datos!$B$128,3,IF(X215=Datos!$B$129,2,IF(X215=Datos!$B$130,1,0))))))/4),0)</f>
        <v>2</v>
      </c>
      <c r="Z215" s="222">
        <f>IF(J215=Datos!$B$102,5*(O215+T215+Y215),IF(J215=Datos!$B$103,4*(O215+T215+Y215),IF(J215=Datos!$B$104,3*(O215+T215+Y215),IF(J215=Datos!$B$105,2*(O215+T215+Y215),IF(J215=Datos!$B$106,1*(O215+T215+Y215),0)))))</f>
        <v>6</v>
      </c>
      <c r="AA215" s="223" t="str">
        <f t="shared" si="22"/>
        <v>RIESGO LEVE</v>
      </c>
      <c r="AB215" s="224" t="s">
        <v>742</v>
      </c>
      <c r="AC215" s="222"/>
      <c r="AD215" s="222"/>
      <c r="AE215" s="222"/>
      <c r="AF215" s="225"/>
    </row>
    <row r="216" spans="1:32" s="45" customFormat="1" ht="97.5" customHeight="1" thickBot="1">
      <c r="A216" s="209"/>
      <c r="B216" s="209"/>
      <c r="C216" s="357" t="s">
        <v>582</v>
      </c>
      <c r="D216" s="358"/>
      <c r="E216" s="221" t="s">
        <v>683</v>
      </c>
      <c r="F216" s="221" t="s">
        <v>676</v>
      </c>
      <c r="G216" s="221" t="s">
        <v>696</v>
      </c>
      <c r="H216" s="221" t="s">
        <v>689</v>
      </c>
      <c r="I216" s="221" t="s">
        <v>707</v>
      </c>
      <c r="J216" s="221" t="s">
        <v>282</v>
      </c>
      <c r="K216" s="221" t="s">
        <v>749</v>
      </c>
      <c r="L216" s="221" t="s">
        <v>299</v>
      </c>
      <c r="M216" s="221" t="s">
        <v>302</v>
      </c>
      <c r="N216" s="221" t="s">
        <v>530</v>
      </c>
      <c r="O216" s="222">
        <f>ROUND((((IF(K216=Datos!$B$109,4,IF(K216=Datos!$B$110,3,IF(K216=Datos!$B$111,2,IF(K216=Datos!$B$112,1,0)))))+(IF(L216=Datos!$B$115,4,IF(L216=Datos!$B$116,3,IF(L216=Datos!$B$117,2,IF(L216=Datos!$B$118,1,0)))))+(IF(M216=Datos!$B$121,4,IF(M216=Datos!$B$122,3,IF(M216=Datos!$B$123,2,IF(M216=Datos!$B$124,1,0)))))+(IF(N216=Datos!$B$127,4,IF(N216=Datos!$B$128,3,IF(N216=Datos!$B$129,2,IF(N216=Datos!$B$130,1,0))))))/4),0)</f>
        <v>1</v>
      </c>
      <c r="P216" s="221" t="s">
        <v>749</v>
      </c>
      <c r="Q216" s="221" t="s">
        <v>299</v>
      </c>
      <c r="R216" s="221" t="s">
        <v>302</v>
      </c>
      <c r="S216" s="221" t="s">
        <v>535</v>
      </c>
      <c r="T216" s="222">
        <f>ROUND((((IF(P216=Datos!$B$109,4,IF(P216=Datos!$B$110,3,IF(P216=Datos!$B$111,2,IF(P216=Datos!$B$112,1,0)))))+(IF(Q216=Datos!$B$115,4,IF(Q216=Datos!$B$116,3,IF(Q216=Datos!$B$117,2,IF(Q216=Datos!$B$118,1,0)))))+(IF(R216=Datos!$B$121,4,IF(R216=Datos!$B$122,3,IF(R216=Datos!$B$123,2,IF(R216=Datos!$B$124,1,0)))))+(IF(S216=Datos!$B$127,4,IF(S216=Datos!$B$128,3,IF(S216=Datos!$B$129,2,IF(S216=Datos!$B$130,1,0))))))/4),0)</f>
        <v>1</v>
      </c>
      <c r="U216" s="221" t="s">
        <v>749</v>
      </c>
      <c r="V216" s="221" t="s">
        <v>299</v>
      </c>
      <c r="W216" s="221" t="s">
        <v>302</v>
      </c>
      <c r="X216" s="221" t="s">
        <v>540</v>
      </c>
      <c r="Y216" s="222">
        <f>ROUND((((IF(U216=Datos!$B$109,4,IF(U216=Datos!$B$110,3,IF(U216=Datos!$B$111,2,IF(U216=Datos!$B$112,1,0)))))+(IF(V216=Datos!$B$115,4,IF(V216=Datos!$B$116,3,IF(V216=Datos!$B$117,2,IF(V216=Datos!$B$118,1,0)))))+(IF(W216=Datos!$B$121,4,IF(W216=Datos!$B$122,3,IF(W216=Datos!$B$123,2,IF(W216=Datos!$B$124,1,0)))))+(IF(X216=Datos!$B$127,4,IF(X216=Datos!$B$128,3,IF(X216=Datos!$B$129,2,IF(X216=Datos!$B$130,1,0))))))/4),0)</f>
        <v>1</v>
      </c>
      <c r="Z216" s="222">
        <f>IF(J216=Datos!$B$102,5*(O216+T216+Y216),IF(J216=Datos!$B$103,4*(O216+T216+Y216),IF(J216=Datos!$B$104,3*(O216+T216+Y216),IF(J216=Datos!$B$105,2*(O216+T216+Y216),IF(J216=Datos!$B$106,1*(O216+T216+Y216),0)))))</f>
        <v>3</v>
      </c>
      <c r="AA216" s="223" t="str">
        <f t="shared" si="22"/>
        <v>RIESGO LEVE</v>
      </c>
      <c r="AB216" s="224" t="s">
        <v>742</v>
      </c>
      <c r="AC216" s="222"/>
      <c r="AD216" s="222"/>
      <c r="AE216" s="222"/>
      <c r="AF216" s="225"/>
    </row>
    <row r="217" spans="1:32" s="45" customFormat="1" ht="97.5" customHeight="1" thickBot="1">
      <c r="A217" s="209"/>
      <c r="B217" s="209"/>
      <c r="C217" s="357" t="s">
        <v>582</v>
      </c>
      <c r="D217" s="358"/>
      <c r="E217" s="221" t="s">
        <v>683</v>
      </c>
      <c r="F217" s="221" t="s">
        <v>676</v>
      </c>
      <c r="G217" s="221" t="s">
        <v>696</v>
      </c>
      <c r="H217" s="221" t="s">
        <v>284</v>
      </c>
      <c r="I217" s="221" t="s">
        <v>708</v>
      </c>
      <c r="J217" s="221" t="s">
        <v>282</v>
      </c>
      <c r="K217" s="221" t="s">
        <v>749</v>
      </c>
      <c r="L217" s="221" t="s">
        <v>292</v>
      </c>
      <c r="M217" s="221" t="s">
        <v>300</v>
      </c>
      <c r="N217" s="221" t="s">
        <v>529</v>
      </c>
      <c r="O217" s="222">
        <f>ROUND((((IF(K217=Datos!$B$109,4,IF(K217=Datos!$B$110,3,IF(K217=Datos!$B$111,2,IF(K217=Datos!$B$112,1,0)))))+(IF(L217=Datos!$B$115,4,IF(L217=Datos!$B$116,3,IF(L217=Datos!$B$117,2,IF(L217=Datos!$B$118,1,0)))))+(IF(M217=Datos!$B$121,4,IF(M217=Datos!$B$122,3,IF(M217=Datos!$B$123,2,IF(M217=Datos!$B$124,1,0)))))+(IF(N217=Datos!$B$127,4,IF(N217=Datos!$B$128,3,IF(N217=Datos!$B$129,2,IF(N217=Datos!$B$130,1,0))))))/4),0)</f>
        <v>2</v>
      </c>
      <c r="P217" s="221" t="s">
        <v>749</v>
      </c>
      <c r="Q217" s="221" t="s">
        <v>292</v>
      </c>
      <c r="R217" s="221" t="s">
        <v>300</v>
      </c>
      <c r="S217" s="221" t="s">
        <v>535</v>
      </c>
      <c r="T217" s="222">
        <f>ROUND((((IF(P217=Datos!$B$109,4,IF(P217=Datos!$B$110,3,IF(P217=Datos!$B$111,2,IF(P217=Datos!$B$112,1,0)))))+(IF(Q217=Datos!$B$115,4,IF(Q217=Datos!$B$116,3,IF(Q217=Datos!$B$117,2,IF(Q217=Datos!$B$118,1,0)))))+(IF(R217=Datos!$B$121,4,IF(R217=Datos!$B$122,3,IF(R217=Datos!$B$123,2,IF(R217=Datos!$B$124,1,0)))))+(IF(S217=Datos!$B$127,4,IF(S217=Datos!$B$128,3,IF(S217=Datos!$B$129,2,IF(S217=Datos!$B$130,1,0))))))/4),0)</f>
        <v>2</v>
      </c>
      <c r="U217" s="221" t="s">
        <v>749</v>
      </c>
      <c r="V217" s="221" t="s">
        <v>292</v>
      </c>
      <c r="W217" s="221" t="s">
        <v>300</v>
      </c>
      <c r="X217" s="221" t="s">
        <v>529</v>
      </c>
      <c r="Y217" s="222">
        <f>ROUND((((IF(U217=Datos!$B$109,4,IF(U217=Datos!$B$110,3,IF(U217=Datos!$B$111,2,IF(U217=Datos!$B$112,1,0)))))+(IF(V217=Datos!$B$115,4,IF(V217=Datos!$B$116,3,IF(V217=Datos!$B$117,2,IF(V217=Datos!$B$118,1,0)))))+(IF(W217=Datos!$B$121,4,IF(W217=Datos!$B$122,3,IF(W217=Datos!$B$123,2,IF(W217=Datos!$B$124,1,0)))))+(IF(X217=Datos!$B$127,4,IF(X217=Datos!$B$128,3,IF(X217=Datos!$B$129,2,IF(X217=Datos!$B$130,1,0))))))/4),0)</f>
        <v>2</v>
      </c>
      <c r="Z217" s="222">
        <f>IF(J217=Datos!$B$102,5*(O217+T217+Y217),IF(J217=Datos!$B$103,4*(O217+T217+Y217),IF(J217=Datos!$B$104,3*(O217+T217+Y217),IF(J217=Datos!$B$105,2*(O217+T217+Y217),IF(J217=Datos!$B$106,1*(O217+T217+Y217),0)))))</f>
        <v>6</v>
      </c>
      <c r="AA217" s="223" t="str">
        <f t="shared" ref="AA217:AA220" si="23">IF(Z217=0,"-",IF(Z217&gt;40,"RIESGO SIGNIFICATIVO",IF(Z217&lt;21,"RIESGO LEVE","RIESGO MODERADO")))</f>
        <v>RIESGO LEVE</v>
      </c>
      <c r="AB217" s="224" t="s">
        <v>742</v>
      </c>
      <c r="AC217" s="222"/>
      <c r="AD217" s="222"/>
      <c r="AE217" s="222"/>
      <c r="AF217" s="225"/>
    </row>
    <row r="218" spans="1:32" s="45" customFormat="1" ht="97.5" customHeight="1" thickBot="1">
      <c r="A218" s="209"/>
      <c r="B218" s="209"/>
      <c r="C218" s="357" t="s">
        <v>582</v>
      </c>
      <c r="D218" s="358"/>
      <c r="E218" s="221" t="s">
        <v>683</v>
      </c>
      <c r="F218" s="221" t="s">
        <v>676</v>
      </c>
      <c r="G218" s="221" t="s">
        <v>696</v>
      </c>
      <c r="H218" s="221" t="s">
        <v>688</v>
      </c>
      <c r="I218" s="221" t="s">
        <v>708</v>
      </c>
      <c r="J218" s="221" t="s">
        <v>282</v>
      </c>
      <c r="K218" s="221" t="s">
        <v>749</v>
      </c>
      <c r="L218" s="221" t="s">
        <v>292</v>
      </c>
      <c r="M218" s="221" t="s">
        <v>300</v>
      </c>
      <c r="N218" s="221" t="s">
        <v>529</v>
      </c>
      <c r="O218" s="222">
        <f>ROUND((((IF(K218=Datos!$B$109,4,IF(K218=Datos!$B$110,3,IF(K218=Datos!$B$111,2,IF(K218=Datos!$B$112,1,0)))))+(IF(L218=Datos!$B$115,4,IF(L218=Datos!$B$116,3,IF(L218=Datos!$B$117,2,IF(L218=Datos!$B$118,1,0)))))+(IF(M218=Datos!$B$121,4,IF(M218=Datos!$B$122,3,IF(M218=Datos!$B$123,2,IF(M218=Datos!$B$124,1,0)))))+(IF(N218=Datos!$B$127,4,IF(N218=Datos!$B$128,3,IF(N218=Datos!$B$129,2,IF(N218=Datos!$B$130,1,0))))))/4),0)</f>
        <v>2</v>
      </c>
      <c r="P218" s="221" t="s">
        <v>749</v>
      </c>
      <c r="Q218" s="221" t="s">
        <v>292</v>
      </c>
      <c r="R218" s="221" t="s">
        <v>300</v>
      </c>
      <c r="S218" s="221" t="s">
        <v>535</v>
      </c>
      <c r="T218" s="222">
        <f>ROUND((((IF(P218=Datos!$B$109,4,IF(P218=Datos!$B$110,3,IF(P218=Datos!$B$111,2,IF(P218=Datos!$B$112,1,0)))))+(IF(Q218=Datos!$B$115,4,IF(Q218=Datos!$B$116,3,IF(Q218=Datos!$B$117,2,IF(Q218=Datos!$B$118,1,0)))))+(IF(R218=Datos!$B$121,4,IF(R218=Datos!$B$122,3,IF(R218=Datos!$B$123,2,IF(R218=Datos!$B$124,1,0)))))+(IF(S218=Datos!$B$127,4,IF(S218=Datos!$B$128,3,IF(S218=Datos!$B$129,2,IF(S218=Datos!$B$130,1,0))))))/4),0)</f>
        <v>2</v>
      </c>
      <c r="U218" s="221" t="s">
        <v>749</v>
      </c>
      <c r="V218" s="221" t="s">
        <v>292</v>
      </c>
      <c r="W218" s="221" t="s">
        <v>300</v>
      </c>
      <c r="X218" s="221" t="s">
        <v>529</v>
      </c>
      <c r="Y218" s="222">
        <f>ROUND((((IF(U218=Datos!$B$109,4,IF(U218=Datos!$B$110,3,IF(U218=Datos!$B$111,2,IF(U218=Datos!$B$112,1,0)))))+(IF(V218=Datos!$B$115,4,IF(V218=Datos!$B$116,3,IF(V218=Datos!$B$117,2,IF(V218=Datos!$B$118,1,0)))))+(IF(W218=Datos!$B$121,4,IF(W218=Datos!$B$122,3,IF(W218=Datos!$B$123,2,IF(W218=Datos!$B$124,1,0)))))+(IF(X218=Datos!$B$127,4,IF(X218=Datos!$B$128,3,IF(X218=Datos!$B$129,2,IF(X218=Datos!$B$130,1,0))))))/4),0)</f>
        <v>2</v>
      </c>
      <c r="Z218" s="222">
        <f>IF(J218=Datos!$B$102,5*(O218+T218+Y218),IF(J218=Datos!$B$103,4*(O218+T218+Y218),IF(J218=Datos!$B$104,3*(O218+T218+Y218),IF(J218=Datos!$B$105,2*(O218+T218+Y218),IF(J218=Datos!$B$106,1*(O218+T218+Y218),0)))))</f>
        <v>6</v>
      </c>
      <c r="AA218" s="223" t="str">
        <f t="shared" si="23"/>
        <v>RIESGO LEVE</v>
      </c>
      <c r="AB218" s="224" t="s">
        <v>742</v>
      </c>
      <c r="AC218" s="222"/>
      <c r="AD218" s="222"/>
      <c r="AE218" s="222"/>
      <c r="AF218" s="225"/>
    </row>
    <row r="219" spans="1:32" s="45" customFormat="1" ht="97.5" customHeight="1" thickBot="1">
      <c r="A219" s="209"/>
      <c r="B219" s="209"/>
      <c r="C219" s="357" t="s">
        <v>582</v>
      </c>
      <c r="D219" s="358"/>
      <c r="E219" s="221" t="s">
        <v>683</v>
      </c>
      <c r="F219" s="221" t="s">
        <v>676</v>
      </c>
      <c r="G219" s="221" t="s">
        <v>696</v>
      </c>
      <c r="H219" s="221" t="s">
        <v>691</v>
      </c>
      <c r="I219" s="221" t="s">
        <v>708</v>
      </c>
      <c r="J219" s="221" t="s">
        <v>282</v>
      </c>
      <c r="K219" s="221" t="s">
        <v>749</v>
      </c>
      <c r="L219" s="221" t="s">
        <v>299</v>
      </c>
      <c r="M219" s="221" t="s">
        <v>302</v>
      </c>
      <c r="N219" s="221" t="s">
        <v>530</v>
      </c>
      <c r="O219" s="222">
        <f>ROUND((((IF(K219=Datos!$B$109,4,IF(K219=Datos!$B$110,3,IF(K219=Datos!$B$111,2,IF(K219=Datos!$B$112,1,0)))))+(IF(L219=Datos!$B$115,4,IF(L219=Datos!$B$116,3,IF(L219=Datos!$B$117,2,IF(L219=Datos!$B$118,1,0)))))+(IF(M219=Datos!$B$121,4,IF(M219=Datos!$B$122,3,IF(M219=Datos!$B$123,2,IF(M219=Datos!$B$124,1,0)))))+(IF(N219=Datos!$B$127,4,IF(N219=Datos!$B$128,3,IF(N219=Datos!$B$129,2,IF(N219=Datos!$B$130,1,0))))))/4),0)</f>
        <v>1</v>
      </c>
      <c r="P219" s="221" t="s">
        <v>749</v>
      </c>
      <c r="Q219" s="221" t="s">
        <v>299</v>
      </c>
      <c r="R219" s="221" t="s">
        <v>302</v>
      </c>
      <c r="S219" s="221" t="s">
        <v>535</v>
      </c>
      <c r="T219" s="222">
        <f>ROUND((((IF(P219=Datos!$B$109,4,IF(P219=Datos!$B$110,3,IF(P219=Datos!$B$111,2,IF(P219=Datos!$B$112,1,0)))))+(IF(Q219=Datos!$B$115,4,IF(Q219=Datos!$B$116,3,IF(Q219=Datos!$B$117,2,IF(Q219=Datos!$B$118,1,0)))))+(IF(R219=Datos!$B$121,4,IF(R219=Datos!$B$122,3,IF(R219=Datos!$B$123,2,IF(R219=Datos!$B$124,1,0)))))+(IF(S219=Datos!$B$127,4,IF(S219=Datos!$B$128,3,IF(S219=Datos!$B$129,2,IF(S219=Datos!$B$130,1,0))))))/4),0)</f>
        <v>1</v>
      </c>
      <c r="U219" s="221" t="s">
        <v>749</v>
      </c>
      <c r="V219" s="221" t="s">
        <v>299</v>
      </c>
      <c r="W219" s="221" t="s">
        <v>302</v>
      </c>
      <c r="X219" s="221" t="s">
        <v>540</v>
      </c>
      <c r="Y219" s="222">
        <f>ROUND((((IF(U219=Datos!$B$109,4,IF(U219=Datos!$B$110,3,IF(U219=Datos!$B$111,2,IF(U219=Datos!$B$112,1,0)))))+(IF(V219=Datos!$B$115,4,IF(V219=Datos!$B$116,3,IF(V219=Datos!$B$117,2,IF(V219=Datos!$B$118,1,0)))))+(IF(W219=Datos!$B$121,4,IF(W219=Datos!$B$122,3,IF(W219=Datos!$B$123,2,IF(W219=Datos!$B$124,1,0)))))+(IF(X219=Datos!$B$127,4,IF(X219=Datos!$B$128,3,IF(X219=Datos!$B$129,2,IF(X219=Datos!$B$130,1,0))))))/4),0)</f>
        <v>1</v>
      </c>
      <c r="Z219" s="222">
        <f>IF(J219=Datos!$B$102,5*(O219+T219+Y219),IF(J219=Datos!$B$103,4*(O219+T219+Y219),IF(J219=Datos!$B$104,3*(O219+T219+Y219),IF(J219=Datos!$B$105,2*(O219+T219+Y219),IF(J219=Datos!$B$106,1*(O219+T219+Y219),0)))))</f>
        <v>3</v>
      </c>
      <c r="AA219" s="223" t="str">
        <f t="shared" si="23"/>
        <v>RIESGO LEVE</v>
      </c>
      <c r="AB219" s="224" t="s">
        <v>742</v>
      </c>
      <c r="AC219" s="222"/>
      <c r="AD219" s="222"/>
      <c r="AE219" s="222"/>
      <c r="AF219" s="225"/>
    </row>
    <row r="220" spans="1:32" s="45" customFormat="1" ht="97.5" customHeight="1" thickBot="1">
      <c r="A220" s="209"/>
      <c r="B220" s="209"/>
      <c r="C220" s="357" t="s">
        <v>582</v>
      </c>
      <c r="D220" s="358"/>
      <c r="E220" s="221" t="s">
        <v>683</v>
      </c>
      <c r="F220" s="221" t="s">
        <v>676</v>
      </c>
      <c r="G220" s="221" t="s">
        <v>696</v>
      </c>
      <c r="H220" s="221" t="s">
        <v>691</v>
      </c>
      <c r="I220" s="221" t="s">
        <v>710</v>
      </c>
      <c r="J220" s="221" t="s">
        <v>280</v>
      </c>
      <c r="K220" s="221" t="s">
        <v>532</v>
      </c>
      <c r="L220" s="221" t="s">
        <v>301</v>
      </c>
      <c r="M220" s="221" t="s">
        <v>302</v>
      </c>
      <c r="N220" s="221" t="s">
        <v>530</v>
      </c>
      <c r="O220" s="222">
        <f>ROUND((((IF(K220=[1]Datos!$B$109,4,IF(K220=[1]Datos!$B$110,3,IF(K220=[1]Datos!$B$111,2,IF(K220=[1]Datos!$B$112,1,0)))))+(IF(L220=[1]Datos!$B$115,4,IF(L220=[1]Datos!$B$116,3,IF(L220=[1]Datos!$B$117,2,IF(L220=[1]Datos!$B$118,1,0)))))+(IF(M220=[1]Datos!$B$121,4,IF(M220=[1]Datos!$B$122,3,IF(M220=[1]Datos!$B$123,2,IF(M220=[1]Datos!$B$124,1,0)))))+(IF(N220=[1]Datos!$B$127,4,IF(N220=[1]Datos!$B$128,3,IF(N220=[1]Datos!$B$129,2,IF(N220=[1]Datos!$B$130,1,0))))))/4),0)</f>
        <v>1</v>
      </c>
      <c r="P220" s="221" t="s">
        <v>749</v>
      </c>
      <c r="Q220" s="221" t="s">
        <v>301</v>
      </c>
      <c r="R220" s="221" t="s">
        <v>302</v>
      </c>
      <c r="S220" s="221" t="s">
        <v>537</v>
      </c>
      <c r="T220" s="222">
        <f>ROUND((((IF(P220=[1]Datos!$B$109,4,IF(P220=[1]Datos!$B$110,3,IF(P220=[1]Datos!$B$111,2,IF(P220=[1]Datos!$B$112,1,0)))))+(IF(Q220=[1]Datos!$B$115,4,IF(Q220=[1]Datos!$B$116,3,IF(Q220=[1]Datos!$B$117,2,IF(Q220=[1]Datos!$B$118,1,0)))))+(IF(R220=[1]Datos!$B$121,4,IF(R220=[1]Datos!$B$122,3,IF(R220=[1]Datos!$B$123,2,IF(R220=[1]Datos!$B$124,1,0)))))+(IF(S220=[1]Datos!$B$127,4,IF(S220=[1]Datos!$B$128,3,IF(S220=[1]Datos!$B$129,2,IF(S220=[1]Datos!$B$130,1,0))))))/4),0)</f>
        <v>1</v>
      </c>
      <c r="U220" s="221" t="s">
        <v>750</v>
      </c>
      <c r="V220" s="221" t="s">
        <v>301</v>
      </c>
      <c r="W220" s="221" t="s">
        <v>302</v>
      </c>
      <c r="X220" s="221" t="s">
        <v>540</v>
      </c>
      <c r="Y220" s="222">
        <f>ROUND((((IF(U220=[1]Datos!$B$109,4,IF(U220=[1]Datos!$B$110,3,IF(U220=[1]Datos!$B$111,2,IF(U220=[1]Datos!$B$112,1,0)))))+(IF(V220=[1]Datos!$B$115,4,IF(V220=[1]Datos!$B$116,3,IF(V220=[1]Datos!$B$117,2,IF(V220=[1]Datos!$B$118,1,0)))))+(IF(W220=[1]Datos!$B$121,4,IF(W220=[1]Datos!$B$122,3,IF(W220=[1]Datos!$B$123,2,IF(W220=[1]Datos!$B$124,1,0)))))+(IF(X220=[1]Datos!$B$127,4,IF(X220=[1]Datos!$B$128,3,IF(X220=[1]Datos!$B$129,2,IF(X220=[1]Datos!$B$130,1,0))))))/4),0)</f>
        <v>1</v>
      </c>
      <c r="Z220" s="222">
        <f>IF(J220=[1]Datos!$B$102,5*(O220+T220+Y220),IF(J220=[1]Datos!$B$103,4*(O220+T220+Y220),IF(J220=[1]Datos!$B$104,3*(O220+T220+Y220),IF(J220=[1]Datos!$B$105,2*(O220+T220+Y220),IF(J220=[1]Datos!$B$106,1*(O220+T220+Y220),0)))))</f>
        <v>9</v>
      </c>
      <c r="AA220" s="223" t="str">
        <f t="shared" si="23"/>
        <v>RIESGO LEVE</v>
      </c>
      <c r="AB220" s="224" t="s">
        <v>742</v>
      </c>
      <c r="AC220" s="222"/>
      <c r="AD220" s="222"/>
      <c r="AE220" s="222"/>
      <c r="AF220" s="225"/>
    </row>
    <row r="221" spans="1:32" s="45" customFormat="1" ht="97.5" customHeight="1" thickBot="1">
      <c r="A221" s="209"/>
      <c r="B221" s="209"/>
      <c r="C221" s="357" t="s">
        <v>582</v>
      </c>
      <c r="D221" s="358"/>
      <c r="E221" s="221" t="s">
        <v>683</v>
      </c>
      <c r="F221" s="221" t="s">
        <v>676</v>
      </c>
      <c r="G221" s="221" t="s">
        <v>696</v>
      </c>
      <c r="H221" s="221" t="s">
        <v>691</v>
      </c>
      <c r="I221" s="221" t="s">
        <v>713</v>
      </c>
      <c r="J221" s="221" t="s">
        <v>279</v>
      </c>
      <c r="K221" s="221" t="s">
        <v>749</v>
      </c>
      <c r="L221" s="221" t="s">
        <v>301</v>
      </c>
      <c r="M221" s="221" t="s">
        <v>302</v>
      </c>
      <c r="N221" s="221" t="s">
        <v>530</v>
      </c>
      <c r="O221" s="222">
        <f>ROUND((((IF(K221=Datos!$B$109,4,IF(K221=Datos!$B$110,3,IF(K221=Datos!$B$111,2,IF(K221=Datos!$B$112,1,0)))))+(IF(L221=Datos!$B$115,4,IF(L221=Datos!$B$116,3,IF(L221=Datos!$B$117,2,IF(L221=Datos!$B$118,1,0)))))+(IF(M221=Datos!$B$121,4,IF(M221=Datos!$B$122,3,IF(M221=Datos!$B$123,2,IF(M221=Datos!$B$124,1,0)))))+(IF(N221=Datos!$B$127,4,IF(N221=Datos!$B$128,3,IF(N221=Datos!$B$129,2,IF(N221=Datos!$B$130,1,0))))))/4),0)</f>
        <v>1</v>
      </c>
      <c r="P221" s="221" t="s">
        <v>749</v>
      </c>
      <c r="Q221" s="221" t="s">
        <v>301</v>
      </c>
      <c r="R221" s="221" t="s">
        <v>302</v>
      </c>
      <c r="S221" s="221" t="s">
        <v>536</v>
      </c>
      <c r="T221" s="222">
        <f>ROUND((((IF(P221=Datos!$B$109,4,IF(P221=Datos!$B$110,3,IF(P221=Datos!$B$111,2,IF(P221=Datos!$B$112,1,0)))))+(IF(Q221=Datos!$B$115,4,IF(Q221=Datos!$B$116,3,IF(Q221=Datos!$B$117,2,IF(Q221=Datos!$B$118,1,0)))))+(IF(R221=Datos!$B$121,4,IF(R221=Datos!$B$122,3,IF(R221=Datos!$B$123,2,IF(R221=Datos!$B$124,1,0)))))+(IF(S221=Datos!$B$127,4,IF(S221=Datos!$B$128,3,IF(S221=Datos!$B$129,2,IF(S221=Datos!$B$130,1,0))))))/4),0)</f>
        <v>1</v>
      </c>
      <c r="U221" s="221" t="s">
        <v>749</v>
      </c>
      <c r="V221" s="221" t="s">
        <v>301</v>
      </c>
      <c r="W221" s="221" t="s">
        <v>302</v>
      </c>
      <c r="X221" s="221" t="s">
        <v>540</v>
      </c>
      <c r="Y221" s="222">
        <f>ROUND((((IF(U221=Datos!$B$109,4,IF(U221=Datos!$B$110,3,IF(U221=Datos!$B$111,2,IF(U221=Datos!$B$112,1,0)))))+(IF(V221=Datos!$B$115,4,IF(V221=Datos!$B$116,3,IF(V221=Datos!$B$117,2,IF(V221=Datos!$B$118,1,0)))))+(IF(W221=Datos!$B$121,4,IF(W221=Datos!$B$122,3,IF(W221=Datos!$B$123,2,IF(W221=Datos!$B$124,1,0)))))+(IF(X221=Datos!$B$127,4,IF(X221=Datos!$B$128,3,IF(X221=Datos!$B$129,2,IF(X221=Datos!$B$130,1,0))))))/4),0)</f>
        <v>1</v>
      </c>
      <c r="Z221" s="222">
        <f>IF(J221=Datos!$B$102,5*(O221+T221+Y221),IF(J221=Datos!$B$103,4*(O221+T221+Y221),IF(J221=Datos!$B$104,3*(O221+T221+Y221),IF(J221=Datos!$B$105,2*(O221+T221+Y221),IF(J221=Datos!$B$106,1*(O221+T221+Y221),0)))))</f>
        <v>12</v>
      </c>
      <c r="AA221" s="223" t="str">
        <f t="shared" si="22"/>
        <v>RIESGO LEVE</v>
      </c>
      <c r="AB221" s="224" t="s">
        <v>742</v>
      </c>
      <c r="AC221" s="222"/>
      <c r="AD221" s="222"/>
      <c r="AE221" s="222"/>
      <c r="AF221" s="225"/>
    </row>
    <row r="222" spans="1:32" s="45" customFormat="1" ht="97.5" customHeight="1" thickBot="1">
      <c r="A222" s="209"/>
      <c r="B222" s="209"/>
      <c r="C222" s="357" t="s">
        <v>582</v>
      </c>
      <c r="D222" s="358"/>
      <c r="E222" s="221" t="s">
        <v>683</v>
      </c>
      <c r="F222" s="221" t="s">
        <v>676</v>
      </c>
      <c r="G222" s="221" t="s">
        <v>696</v>
      </c>
      <c r="H222" s="221" t="s">
        <v>284</v>
      </c>
      <c r="I222" s="221" t="s">
        <v>714</v>
      </c>
      <c r="J222" s="221" t="s">
        <v>282</v>
      </c>
      <c r="K222" s="221" t="s">
        <v>749</v>
      </c>
      <c r="L222" s="221" t="s">
        <v>292</v>
      </c>
      <c r="M222" s="221" t="s">
        <v>300</v>
      </c>
      <c r="N222" s="221" t="s">
        <v>529</v>
      </c>
      <c r="O222" s="222">
        <f>ROUND((((IF(K222=Datos!$B$109,4,IF(K222=Datos!$B$110,3,IF(K222=Datos!$B$111,2,IF(K222=Datos!$B$112,1,0)))))+(IF(L222=Datos!$B$115,4,IF(L222=Datos!$B$116,3,IF(L222=Datos!$B$117,2,IF(L222=Datos!$B$118,1,0)))))+(IF(M222=Datos!$B$121,4,IF(M222=Datos!$B$122,3,IF(M222=Datos!$B$123,2,IF(M222=Datos!$B$124,1,0)))))+(IF(N222=Datos!$B$127,4,IF(N222=Datos!$B$128,3,IF(N222=Datos!$B$129,2,IF(N222=Datos!$B$130,1,0))))))/4),0)</f>
        <v>2</v>
      </c>
      <c r="P222" s="221" t="s">
        <v>749</v>
      </c>
      <c r="Q222" s="221" t="s">
        <v>292</v>
      </c>
      <c r="R222" s="221" t="s">
        <v>300</v>
      </c>
      <c r="S222" s="221" t="s">
        <v>535</v>
      </c>
      <c r="T222" s="222">
        <f>ROUND((((IF(P222=Datos!$B$109,4,IF(P222=Datos!$B$110,3,IF(P222=Datos!$B$111,2,IF(P222=Datos!$B$112,1,0)))))+(IF(Q222=Datos!$B$115,4,IF(Q222=Datos!$B$116,3,IF(Q222=Datos!$B$117,2,IF(Q222=Datos!$B$118,1,0)))))+(IF(R222=Datos!$B$121,4,IF(R222=Datos!$B$122,3,IF(R222=Datos!$B$123,2,IF(R222=Datos!$B$124,1,0)))))+(IF(S222=Datos!$B$127,4,IF(S222=Datos!$B$128,3,IF(S222=Datos!$B$129,2,IF(S222=Datos!$B$130,1,0))))))/4),0)</f>
        <v>2</v>
      </c>
      <c r="U222" s="221" t="s">
        <v>749</v>
      </c>
      <c r="V222" s="221" t="s">
        <v>292</v>
      </c>
      <c r="W222" s="221" t="s">
        <v>300</v>
      </c>
      <c r="X222" s="221" t="s">
        <v>529</v>
      </c>
      <c r="Y222" s="222">
        <f>ROUND((((IF(U222=Datos!$B$109,4,IF(U222=Datos!$B$110,3,IF(U222=Datos!$B$111,2,IF(U222=Datos!$B$112,1,0)))))+(IF(V222=Datos!$B$115,4,IF(V222=Datos!$B$116,3,IF(V222=Datos!$B$117,2,IF(V222=Datos!$B$118,1,0)))))+(IF(W222=Datos!$B$121,4,IF(W222=Datos!$B$122,3,IF(W222=Datos!$B$123,2,IF(W222=Datos!$B$124,1,0)))))+(IF(X222=Datos!$B$127,4,IF(X222=Datos!$B$128,3,IF(X222=Datos!$B$129,2,IF(X222=Datos!$B$130,1,0))))))/4),0)</f>
        <v>2</v>
      </c>
      <c r="Z222" s="222">
        <f>IF(J222=Datos!$B$102,5*(O222+T222+Y222),IF(J222=Datos!$B$103,4*(O222+T222+Y222),IF(J222=Datos!$B$104,3*(O222+T222+Y222),IF(J222=Datos!$B$105,2*(O222+T222+Y222),IF(J222=Datos!$B$106,1*(O222+T222+Y222),0)))))</f>
        <v>6</v>
      </c>
      <c r="AA222" s="223" t="str">
        <f t="shared" si="22"/>
        <v>RIESGO LEVE</v>
      </c>
      <c r="AB222" s="224" t="s">
        <v>742</v>
      </c>
      <c r="AC222" s="222"/>
      <c r="AD222" s="222"/>
      <c r="AE222" s="222"/>
      <c r="AF222" s="225"/>
    </row>
    <row r="223" spans="1:32" s="45" customFormat="1" ht="97.5" customHeight="1" thickBot="1">
      <c r="A223" s="209"/>
      <c r="B223" s="209"/>
      <c r="C223" s="357" t="s">
        <v>582</v>
      </c>
      <c r="D223" s="358"/>
      <c r="E223" s="221" t="s">
        <v>683</v>
      </c>
      <c r="F223" s="221" t="s">
        <v>676</v>
      </c>
      <c r="G223" s="221" t="s">
        <v>696</v>
      </c>
      <c r="H223" s="221" t="s">
        <v>688</v>
      </c>
      <c r="I223" s="221" t="s">
        <v>714</v>
      </c>
      <c r="J223" s="221" t="s">
        <v>282</v>
      </c>
      <c r="K223" s="221" t="s">
        <v>749</v>
      </c>
      <c r="L223" s="221" t="s">
        <v>292</v>
      </c>
      <c r="M223" s="221" t="s">
        <v>300</v>
      </c>
      <c r="N223" s="221" t="s">
        <v>529</v>
      </c>
      <c r="O223" s="222">
        <f>ROUND((((IF(K223=Datos!$B$109,4,IF(K223=Datos!$B$110,3,IF(K223=Datos!$B$111,2,IF(K223=Datos!$B$112,1,0)))))+(IF(L223=Datos!$B$115,4,IF(L223=Datos!$B$116,3,IF(L223=Datos!$B$117,2,IF(L223=Datos!$B$118,1,0)))))+(IF(M223=Datos!$B$121,4,IF(M223=Datos!$B$122,3,IF(M223=Datos!$B$123,2,IF(M223=Datos!$B$124,1,0)))))+(IF(N223=Datos!$B$127,4,IF(N223=Datos!$B$128,3,IF(N223=Datos!$B$129,2,IF(N223=Datos!$B$130,1,0))))))/4),0)</f>
        <v>2</v>
      </c>
      <c r="P223" s="221" t="s">
        <v>749</v>
      </c>
      <c r="Q223" s="221" t="s">
        <v>292</v>
      </c>
      <c r="R223" s="221" t="s">
        <v>300</v>
      </c>
      <c r="S223" s="221" t="s">
        <v>535</v>
      </c>
      <c r="T223" s="222">
        <f>ROUND((((IF(P223=Datos!$B$109,4,IF(P223=Datos!$B$110,3,IF(P223=Datos!$B$111,2,IF(P223=Datos!$B$112,1,0)))))+(IF(Q223=Datos!$B$115,4,IF(Q223=Datos!$B$116,3,IF(Q223=Datos!$B$117,2,IF(Q223=Datos!$B$118,1,0)))))+(IF(R223=Datos!$B$121,4,IF(R223=Datos!$B$122,3,IF(R223=Datos!$B$123,2,IF(R223=Datos!$B$124,1,0)))))+(IF(S223=Datos!$B$127,4,IF(S223=Datos!$B$128,3,IF(S223=Datos!$B$129,2,IF(S223=Datos!$B$130,1,0))))))/4),0)</f>
        <v>2</v>
      </c>
      <c r="U223" s="221" t="s">
        <v>749</v>
      </c>
      <c r="V223" s="221" t="s">
        <v>292</v>
      </c>
      <c r="W223" s="221" t="s">
        <v>300</v>
      </c>
      <c r="X223" s="221" t="s">
        <v>529</v>
      </c>
      <c r="Y223" s="222">
        <f>ROUND((((IF(U223=Datos!$B$109,4,IF(U223=Datos!$B$110,3,IF(U223=Datos!$B$111,2,IF(U223=Datos!$B$112,1,0)))))+(IF(V223=Datos!$B$115,4,IF(V223=Datos!$B$116,3,IF(V223=Datos!$B$117,2,IF(V223=Datos!$B$118,1,0)))))+(IF(W223=Datos!$B$121,4,IF(W223=Datos!$B$122,3,IF(W223=Datos!$B$123,2,IF(W223=Datos!$B$124,1,0)))))+(IF(X223=Datos!$B$127,4,IF(X223=Datos!$B$128,3,IF(X223=Datos!$B$129,2,IF(X223=Datos!$B$130,1,0))))))/4),0)</f>
        <v>2</v>
      </c>
      <c r="Z223" s="222">
        <f>IF(J223=Datos!$B$102,5*(O223+T223+Y223),IF(J223=Datos!$B$103,4*(O223+T223+Y223),IF(J223=Datos!$B$104,3*(O223+T223+Y223),IF(J223=Datos!$B$105,2*(O223+T223+Y223),IF(J223=Datos!$B$106,1*(O223+T223+Y223),0)))))</f>
        <v>6</v>
      </c>
      <c r="AA223" s="223" t="str">
        <f t="shared" ref="AA223" si="24">IF(Z223=0,"-",IF(Z223&gt;40,"RIESGO SIGNIFICATIVO",IF(Z223&lt;21,"RIESGO LEVE","RIESGO MODERADO")))</f>
        <v>RIESGO LEVE</v>
      </c>
      <c r="AB223" s="224" t="s">
        <v>742</v>
      </c>
      <c r="AC223" s="222"/>
      <c r="AD223" s="222"/>
      <c r="AE223" s="222"/>
      <c r="AF223" s="225"/>
    </row>
    <row r="224" spans="1:32" s="45" customFormat="1" ht="97.5" customHeight="1" thickBot="1">
      <c r="A224" s="209"/>
      <c r="B224" s="209"/>
      <c r="C224" s="357" t="s">
        <v>582</v>
      </c>
      <c r="D224" s="358"/>
      <c r="E224" s="221" t="s">
        <v>683</v>
      </c>
      <c r="F224" s="221" t="s">
        <v>676</v>
      </c>
      <c r="G224" s="221" t="s">
        <v>696</v>
      </c>
      <c r="H224" s="221" t="s">
        <v>689</v>
      </c>
      <c r="I224" s="221" t="s">
        <v>714</v>
      </c>
      <c r="J224" s="221" t="s">
        <v>282</v>
      </c>
      <c r="K224" s="221" t="s">
        <v>749</v>
      </c>
      <c r="L224" s="221" t="s">
        <v>299</v>
      </c>
      <c r="M224" s="221" t="s">
        <v>302</v>
      </c>
      <c r="N224" s="221" t="s">
        <v>530</v>
      </c>
      <c r="O224" s="222">
        <f>ROUND((((IF(K224=Datos!$B$109,4,IF(K224=Datos!$B$110,3,IF(K224=Datos!$B$111,2,IF(K224=Datos!$B$112,1,0)))))+(IF(L224=Datos!$B$115,4,IF(L224=Datos!$B$116,3,IF(L224=Datos!$B$117,2,IF(L224=Datos!$B$118,1,0)))))+(IF(M224=Datos!$B$121,4,IF(M224=Datos!$B$122,3,IF(M224=Datos!$B$123,2,IF(M224=Datos!$B$124,1,0)))))+(IF(N224=Datos!$B$127,4,IF(N224=Datos!$B$128,3,IF(N224=Datos!$B$129,2,IF(N224=Datos!$B$130,1,0))))))/4),0)</f>
        <v>1</v>
      </c>
      <c r="P224" s="221" t="s">
        <v>749</v>
      </c>
      <c r="Q224" s="221" t="s">
        <v>299</v>
      </c>
      <c r="R224" s="221" t="s">
        <v>302</v>
      </c>
      <c r="S224" s="221" t="s">
        <v>535</v>
      </c>
      <c r="T224" s="222">
        <f>ROUND((((IF(P224=Datos!$B$109,4,IF(P224=Datos!$B$110,3,IF(P224=Datos!$B$111,2,IF(P224=Datos!$B$112,1,0)))))+(IF(Q224=Datos!$B$115,4,IF(Q224=Datos!$B$116,3,IF(Q224=Datos!$B$117,2,IF(Q224=Datos!$B$118,1,0)))))+(IF(R224=Datos!$B$121,4,IF(R224=Datos!$B$122,3,IF(R224=Datos!$B$123,2,IF(R224=Datos!$B$124,1,0)))))+(IF(S224=Datos!$B$127,4,IF(S224=Datos!$B$128,3,IF(S224=Datos!$B$129,2,IF(S224=Datos!$B$130,1,0))))))/4),0)</f>
        <v>1</v>
      </c>
      <c r="U224" s="221" t="s">
        <v>749</v>
      </c>
      <c r="V224" s="221" t="s">
        <v>299</v>
      </c>
      <c r="W224" s="221" t="s">
        <v>302</v>
      </c>
      <c r="X224" s="221" t="s">
        <v>529</v>
      </c>
      <c r="Y224" s="222">
        <f>ROUND((((IF(U224=Datos!$B$109,4,IF(U224=Datos!$B$110,3,IF(U224=Datos!$B$111,2,IF(U224=Datos!$B$112,1,0)))))+(IF(V224=Datos!$B$115,4,IF(V224=Datos!$B$116,3,IF(V224=Datos!$B$117,2,IF(V224=Datos!$B$118,1,0)))))+(IF(W224=Datos!$B$121,4,IF(W224=Datos!$B$122,3,IF(W224=Datos!$B$123,2,IF(W224=Datos!$B$124,1,0)))))+(IF(X224=Datos!$B$127,4,IF(X224=Datos!$B$128,3,IF(X224=Datos!$B$129,2,IF(X224=Datos!$B$130,1,0))))))/4),0)</f>
        <v>2</v>
      </c>
      <c r="Z224" s="222">
        <f>IF(J224=Datos!$B$102,5*(O224+T224+Y224),IF(J224=Datos!$B$103,4*(O224+T224+Y224),IF(J224=Datos!$B$104,3*(O224+T224+Y224),IF(J224=Datos!$B$105,2*(O224+T224+Y224),IF(J224=Datos!$B$106,1*(O224+T224+Y224),0)))))</f>
        <v>4</v>
      </c>
      <c r="AA224" s="223" t="str">
        <f t="shared" si="22"/>
        <v>RIESGO LEVE</v>
      </c>
      <c r="AB224" s="224" t="s">
        <v>742</v>
      </c>
      <c r="AC224" s="222"/>
      <c r="AD224" s="222"/>
      <c r="AE224" s="222"/>
      <c r="AF224" s="225"/>
    </row>
    <row r="225" spans="1:32" s="45" customFormat="1" ht="97.5" customHeight="1" thickBot="1">
      <c r="A225" s="209"/>
      <c r="B225" s="209"/>
      <c r="C225" s="357" t="s">
        <v>582</v>
      </c>
      <c r="D225" s="358"/>
      <c r="E225" s="221" t="s">
        <v>683</v>
      </c>
      <c r="F225" s="221" t="s">
        <v>676</v>
      </c>
      <c r="G225" s="221" t="s">
        <v>696</v>
      </c>
      <c r="H225" s="221" t="s">
        <v>284</v>
      </c>
      <c r="I225" s="221" t="s">
        <v>715</v>
      </c>
      <c r="J225" s="221" t="s">
        <v>282</v>
      </c>
      <c r="K225" s="221" t="s">
        <v>749</v>
      </c>
      <c r="L225" s="221" t="s">
        <v>292</v>
      </c>
      <c r="M225" s="221" t="s">
        <v>300</v>
      </c>
      <c r="N225" s="221" t="s">
        <v>529</v>
      </c>
      <c r="O225" s="222">
        <f>ROUND((((IF(K225=Datos!$B$109,4,IF(K225=Datos!$B$110,3,IF(K225=Datos!$B$111,2,IF(K225=Datos!$B$112,1,0)))))+(IF(L225=Datos!$B$115,4,IF(L225=Datos!$B$116,3,IF(L225=Datos!$B$117,2,IF(L225=Datos!$B$118,1,0)))))+(IF(M225=Datos!$B$121,4,IF(M225=Datos!$B$122,3,IF(M225=Datos!$B$123,2,IF(M225=Datos!$B$124,1,0)))))+(IF(N225=Datos!$B$127,4,IF(N225=Datos!$B$128,3,IF(N225=Datos!$B$129,2,IF(N225=Datos!$B$130,1,0))))))/4),0)</f>
        <v>2</v>
      </c>
      <c r="P225" s="221" t="s">
        <v>749</v>
      </c>
      <c r="Q225" s="221" t="s">
        <v>292</v>
      </c>
      <c r="R225" s="221" t="s">
        <v>300</v>
      </c>
      <c r="S225" s="221" t="s">
        <v>535</v>
      </c>
      <c r="T225" s="222">
        <f>ROUND((((IF(P225=Datos!$B$109,4,IF(P225=Datos!$B$110,3,IF(P225=Datos!$B$111,2,IF(P225=Datos!$B$112,1,0)))))+(IF(Q225=Datos!$B$115,4,IF(Q225=Datos!$B$116,3,IF(Q225=Datos!$B$117,2,IF(Q225=Datos!$B$118,1,0)))))+(IF(R225=Datos!$B$121,4,IF(R225=Datos!$B$122,3,IF(R225=Datos!$B$123,2,IF(R225=Datos!$B$124,1,0)))))+(IF(S225=Datos!$B$127,4,IF(S225=Datos!$B$128,3,IF(S225=Datos!$B$129,2,IF(S225=Datos!$B$130,1,0))))))/4),0)</f>
        <v>2</v>
      </c>
      <c r="U225" s="221" t="s">
        <v>749</v>
      </c>
      <c r="V225" s="221" t="s">
        <v>292</v>
      </c>
      <c r="W225" s="221" t="s">
        <v>300</v>
      </c>
      <c r="X225" s="221" t="s">
        <v>529</v>
      </c>
      <c r="Y225" s="222">
        <f>ROUND((((IF(U225=Datos!$B$109,4,IF(U225=Datos!$B$110,3,IF(U225=Datos!$B$111,2,IF(U225=Datos!$B$112,1,0)))))+(IF(V225=Datos!$B$115,4,IF(V225=Datos!$B$116,3,IF(V225=Datos!$B$117,2,IF(V225=Datos!$B$118,1,0)))))+(IF(W225=Datos!$B$121,4,IF(W225=Datos!$B$122,3,IF(W225=Datos!$B$123,2,IF(W225=Datos!$B$124,1,0)))))+(IF(X225=Datos!$B$127,4,IF(X225=Datos!$B$128,3,IF(X225=Datos!$B$129,2,IF(X225=Datos!$B$130,1,0))))))/4),0)</f>
        <v>2</v>
      </c>
      <c r="Z225" s="222">
        <f>IF(J225=Datos!$B$102,5*(O225+T225+Y225),IF(J225=Datos!$B$103,4*(O225+T225+Y225),IF(J225=Datos!$B$104,3*(O225+T225+Y225),IF(J225=Datos!$B$105,2*(O225+T225+Y225),IF(J225=Datos!$B$106,1*(O225+T225+Y225),0)))))</f>
        <v>6</v>
      </c>
      <c r="AA225" s="223" t="str">
        <f t="shared" ref="AA225:AA227" si="25">IF(Z225=0,"-",IF(Z225&gt;40,"RIESGO SIGNIFICATIVO",IF(Z225&lt;21,"RIESGO LEVE","RIESGO MODERADO")))</f>
        <v>RIESGO LEVE</v>
      </c>
      <c r="AB225" s="224" t="s">
        <v>742</v>
      </c>
      <c r="AC225" s="222"/>
      <c r="AD225" s="222"/>
      <c r="AE225" s="222"/>
      <c r="AF225" s="225"/>
    </row>
    <row r="226" spans="1:32" s="45" customFormat="1" ht="97.5" customHeight="1" thickBot="1">
      <c r="A226" s="209"/>
      <c r="B226" s="209"/>
      <c r="C226" s="357" t="s">
        <v>582</v>
      </c>
      <c r="D226" s="358"/>
      <c r="E226" s="221" t="s">
        <v>683</v>
      </c>
      <c r="F226" s="221" t="s">
        <v>676</v>
      </c>
      <c r="G226" s="221" t="s">
        <v>696</v>
      </c>
      <c r="H226" s="221" t="s">
        <v>688</v>
      </c>
      <c r="I226" s="221" t="s">
        <v>715</v>
      </c>
      <c r="J226" s="221" t="s">
        <v>282</v>
      </c>
      <c r="K226" s="221" t="s">
        <v>749</v>
      </c>
      <c r="L226" s="221" t="s">
        <v>292</v>
      </c>
      <c r="M226" s="221" t="s">
        <v>300</v>
      </c>
      <c r="N226" s="221" t="s">
        <v>529</v>
      </c>
      <c r="O226" s="222">
        <f>ROUND((((IF(K226=Datos!$B$109,4,IF(K226=Datos!$B$110,3,IF(K226=Datos!$B$111,2,IF(K226=Datos!$B$112,1,0)))))+(IF(L226=Datos!$B$115,4,IF(L226=Datos!$B$116,3,IF(L226=Datos!$B$117,2,IF(L226=Datos!$B$118,1,0)))))+(IF(M226=Datos!$B$121,4,IF(M226=Datos!$B$122,3,IF(M226=Datos!$B$123,2,IF(M226=Datos!$B$124,1,0)))))+(IF(N226=Datos!$B$127,4,IF(N226=Datos!$B$128,3,IF(N226=Datos!$B$129,2,IF(N226=Datos!$B$130,1,0))))))/4),0)</f>
        <v>2</v>
      </c>
      <c r="P226" s="221" t="s">
        <v>749</v>
      </c>
      <c r="Q226" s="221" t="s">
        <v>292</v>
      </c>
      <c r="R226" s="221" t="s">
        <v>300</v>
      </c>
      <c r="S226" s="221" t="s">
        <v>535</v>
      </c>
      <c r="T226" s="222">
        <f>ROUND((((IF(P226=Datos!$B$109,4,IF(P226=Datos!$B$110,3,IF(P226=Datos!$B$111,2,IF(P226=Datos!$B$112,1,0)))))+(IF(Q226=Datos!$B$115,4,IF(Q226=Datos!$B$116,3,IF(Q226=Datos!$B$117,2,IF(Q226=Datos!$B$118,1,0)))))+(IF(R226=Datos!$B$121,4,IF(R226=Datos!$B$122,3,IF(R226=Datos!$B$123,2,IF(R226=Datos!$B$124,1,0)))))+(IF(S226=Datos!$B$127,4,IF(S226=Datos!$B$128,3,IF(S226=Datos!$B$129,2,IF(S226=Datos!$B$130,1,0))))))/4),0)</f>
        <v>2</v>
      </c>
      <c r="U226" s="221" t="s">
        <v>749</v>
      </c>
      <c r="V226" s="221" t="s">
        <v>292</v>
      </c>
      <c r="W226" s="221" t="s">
        <v>300</v>
      </c>
      <c r="X226" s="221" t="s">
        <v>529</v>
      </c>
      <c r="Y226" s="222">
        <f>ROUND((((IF(U226=Datos!$B$109,4,IF(U226=Datos!$B$110,3,IF(U226=Datos!$B$111,2,IF(U226=Datos!$B$112,1,0)))))+(IF(V226=Datos!$B$115,4,IF(V226=Datos!$B$116,3,IF(V226=Datos!$B$117,2,IF(V226=Datos!$B$118,1,0)))))+(IF(W226=Datos!$B$121,4,IF(W226=Datos!$B$122,3,IF(W226=Datos!$B$123,2,IF(W226=Datos!$B$124,1,0)))))+(IF(X226=Datos!$B$127,4,IF(X226=Datos!$B$128,3,IF(X226=Datos!$B$129,2,IF(X226=Datos!$B$130,1,0))))))/4),0)</f>
        <v>2</v>
      </c>
      <c r="Z226" s="222">
        <f>IF(J226=Datos!$B$102,5*(O226+T226+Y226),IF(J226=Datos!$B$103,4*(O226+T226+Y226),IF(J226=Datos!$B$104,3*(O226+T226+Y226),IF(J226=Datos!$B$105,2*(O226+T226+Y226),IF(J226=Datos!$B$106,1*(O226+T226+Y226),0)))))</f>
        <v>6</v>
      </c>
      <c r="AA226" s="223" t="str">
        <f t="shared" si="25"/>
        <v>RIESGO LEVE</v>
      </c>
      <c r="AB226" s="224" t="s">
        <v>742</v>
      </c>
      <c r="AC226" s="222"/>
      <c r="AD226" s="222"/>
      <c r="AE226" s="222"/>
      <c r="AF226" s="225"/>
    </row>
    <row r="227" spans="1:32" s="45" customFormat="1" ht="97.5" customHeight="1" thickBot="1">
      <c r="A227" s="209"/>
      <c r="B227" s="209"/>
      <c r="C227" s="357" t="s">
        <v>582</v>
      </c>
      <c r="D227" s="358"/>
      <c r="E227" s="221" t="s">
        <v>683</v>
      </c>
      <c r="F227" s="221" t="s">
        <v>676</v>
      </c>
      <c r="G227" s="221" t="s">
        <v>696</v>
      </c>
      <c r="H227" s="221" t="s">
        <v>691</v>
      </c>
      <c r="I227" s="221" t="s">
        <v>715</v>
      </c>
      <c r="J227" s="221" t="s">
        <v>282</v>
      </c>
      <c r="K227" s="221" t="s">
        <v>749</v>
      </c>
      <c r="L227" s="221" t="s">
        <v>299</v>
      </c>
      <c r="M227" s="221" t="s">
        <v>302</v>
      </c>
      <c r="N227" s="221" t="s">
        <v>530</v>
      </c>
      <c r="O227" s="222">
        <f>ROUND((((IF(K227=Datos!$B$109,4,IF(K227=Datos!$B$110,3,IF(K227=Datos!$B$111,2,IF(K227=Datos!$B$112,1,0)))))+(IF(L227=Datos!$B$115,4,IF(L227=Datos!$B$116,3,IF(L227=Datos!$B$117,2,IF(L227=Datos!$B$118,1,0)))))+(IF(M227=Datos!$B$121,4,IF(M227=Datos!$B$122,3,IF(M227=Datos!$B$123,2,IF(M227=Datos!$B$124,1,0)))))+(IF(N227=Datos!$B$127,4,IF(N227=Datos!$B$128,3,IF(N227=Datos!$B$129,2,IF(N227=Datos!$B$130,1,0))))))/4),0)</f>
        <v>1</v>
      </c>
      <c r="P227" s="221" t="s">
        <v>749</v>
      </c>
      <c r="Q227" s="221" t="s">
        <v>299</v>
      </c>
      <c r="R227" s="221" t="s">
        <v>302</v>
      </c>
      <c r="S227" s="221" t="s">
        <v>535</v>
      </c>
      <c r="T227" s="222">
        <f>ROUND((((IF(P227=Datos!$B$109,4,IF(P227=Datos!$B$110,3,IF(P227=Datos!$B$111,2,IF(P227=Datos!$B$112,1,0)))))+(IF(Q227=Datos!$B$115,4,IF(Q227=Datos!$B$116,3,IF(Q227=Datos!$B$117,2,IF(Q227=Datos!$B$118,1,0)))))+(IF(R227=Datos!$B$121,4,IF(R227=Datos!$B$122,3,IF(R227=Datos!$B$123,2,IF(R227=Datos!$B$124,1,0)))))+(IF(S227=Datos!$B$127,4,IF(S227=Datos!$B$128,3,IF(S227=Datos!$B$129,2,IF(S227=Datos!$B$130,1,0))))))/4),0)</f>
        <v>1</v>
      </c>
      <c r="U227" s="221" t="s">
        <v>749</v>
      </c>
      <c r="V227" s="221" t="s">
        <v>299</v>
      </c>
      <c r="W227" s="221" t="s">
        <v>302</v>
      </c>
      <c r="X227" s="221" t="s">
        <v>529</v>
      </c>
      <c r="Y227" s="222">
        <f>ROUND((((IF(U227=Datos!$B$109,4,IF(U227=Datos!$B$110,3,IF(U227=Datos!$B$111,2,IF(U227=Datos!$B$112,1,0)))))+(IF(V227=Datos!$B$115,4,IF(V227=Datos!$B$116,3,IF(V227=Datos!$B$117,2,IF(V227=Datos!$B$118,1,0)))))+(IF(W227=Datos!$B$121,4,IF(W227=Datos!$B$122,3,IF(W227=Datos!$B$123,2,IF(W227=Datos!$B$124,1,0)))))+(IF(X227=Datos!$B$127,4,IF(X227=Datos!$B$128,3,IF(X227=Datos!$B$129,2,IF(X227=Datos!$B$130,1,0))))))/4),0)</f>
        <v>2</v>
      </c>
      <c r="Z227" s="222">
        <f>IF(J227=Datos!$B$102,5*(O227+T227+Y227),IF(J227=Datos!$B$103,4*(O227+T227+Y227),IF(J227=Datos!$B$104,3*(O227+T227+Y227),IF(J227=Datos!$B$105,2*(O227+T227+Y227),IF(J227=Datos!$B$106,1*(O227+T227+Y227),0)))))</f>
        <v>4</v>
      </c>
      <c r="AA227" s="223" t="str">
        <f t="shared" si="25"/>
        <v>RIESGO LEVE</v>
      </c>
      <c r="AB227" s="224" t="s">
        <v>742</v>
      </c>
      <c r="AC227" s="222"/>
      <c r="AD227" s="222"/>
      <c r="AE227" s="222"/>
      <c r="AF227" s="225"/>
    </row>
    <row r="228" spans="1:32" s="45" customFormat="1" ht="97.5" customHeight="1" thickBot="1">
      <c r="A228" s="209"/>
      <c r="B228" s="209"/>
      <c r="C228" s="357" t="s">
        <v>582</v>
      </c>
      <c r="D228" s="358"/>
      <c r="E228" s="221" t="s">
        <v>683</v>
      </c>
      <c r="F228" s="221" t="s">
        <v>676</v>
      </c>
      <c r="G228" s="221" t="s">
        <v>696</v>
      </c>
      <c r="H228" s="221" t="s">
        <v>284</v>
      </c>
      <c r="I228" s="221" t="s">
        <v>718</v>
      </c>
      <c r="J228" s="221" t="s">
        <v>282</v>
      </c>
      <c r="K228" s="221" t="s">
        <v>749</v>
      </c>
      <c r="L228" s="221" t="s">
        <v>292</v>
      </c>
      <c r="M228" s="221" t="s">
        <v>300</v>
      </c>
      <c r="N228" s="221" t="s">
        <v>529</v>
      </c>
      <c r="O228" s="222">
        <f>ROUND((((IF(K228=Datos!$B$109,4,IF(K228=Datos!$B$110,3,IF(K228=Datos!$B$111,2,IF(K228=Datos!$B$112,1,0)))))+(IF(L228=Datos!$B$115,4,IF(L228=Datos!$B$116,3,IF(L228=Datos!$B$117,2,IF(L228=Datos!$B$118,1,0)))))+(IF(M228=Datos!$B$121,4,IF(M228=Datos!$B$122,3,IF(M228=Datos!$B$123,2,IF(M228=Datos!$B$124,1,0)))))+(IF(N228=Datos!$B$127,4,IF(N228=Datos!$B$128,3,IF(N228=Datos!$B$129,2,IF(N228=Datos!$B$130,1,0))))))/4),0)</f>
        <v>2</v>
      </c>
      <c r="P228" s="221" t="s">
        <v>749</v>
      </c>
      <c r="Q228" s="221" t="s">
        <v>292</v>
      </c>
      <c r="R228" s="221" t="s">
        <v>300</v>
      </c>
      <c r="S228" s="221" t="s">
        <v>535</v>
      </c>
      <c r="T228" s="222">
        <f>ROUND((((IF(P228=Datos!$B$109,4,IF(P228=Datos!$B$110,3,IF(P228=Datos!$B$111,2,IF(P228=Datos!$B$112,1,0)))))+(IF(Q228=Datos!$B$115,4,IF(Q228=Datos!$B$116,3,IF(Q228=Datos!$B$117,2,IF(Q228=Datos!$B$118,1,0)))))+(IF(R228=Datos!$B$121,4,IF(R228=Datos!$B$122,3,IF(R228=Datos!$B$123,2,IF(R228=Datos!$B$124,1,0)))))+(IF(S228=Datos!$B$127,4,IF(S228=Datos!$B$128,3,IF(S228=Datos!$B$129,2,IF(S228=Datos!$B$130,1,0))))))/4),0)</f>
        <v>2</v>
      </c>
      <c r="U228" s="221" t="s">
        <v>749</v>
      </c>
      <c r="V228" s="221" t="s">
        <v>292</v>
      </c>
      <c r="W228" s="221" t="s">
        <v>300</v>
      </c>
      <c r="X228" s="221" t="s">
        <v>529</v>
      </c>
      <c r="Y228" s="222">
        <f>ROUND((((IF(U228=Datos!$B$109,4,IF(U228=Datos!$B$110,3,IF(U228=Datos!$B$111,2,IF(U228=Datos!$B$112,1,0)))))+(IF(V228=Datos!$B$115,4,IF(V228=Datos!$B$116,3,IF(V228=Datos!$B$117,2,IF(V228=Datos!$B$118,1,0)))))+(IF(W228=Datos!$B$121,4,IF(W228=Datos!$B$122,3,IF(W228=Datos!$B$123,2,IF(W228=Datos!$B$124,1,0)))))+(IF(X228=Datos!$B$127,4,IF(X228=Datos!$B$128,3,IF(X228=Datos!$B$129,2,IF(X228=Datos!$B$130,1,0))))))/4),0)</f>
        <v>2</v>
      </c>
      <c r="Z228" s="222">
        <f>IF(J228=Datos!$B$102,5*(O228+T228+Y228),IF(J228=Datos!$B$103,4*(O228+T228+Y228),IF(J228=Datos!$B$104,3*(O228+T228+Y228),IF(J228=Datos!$B$105,2*(O228+T228+Y228),IF(J228=Datos!$B$106,1*(O228+T228+Y228),0)))))</f>
        <v>6</v>
      </c>
      <c r="AA228" s="223" t="str">
        <f t="shared" ref="AA228:AA230" si="26">IF(Z228=0,"-",IF(Z228&gt;40,"RIESGO SIGNIFICATIVO",IF(Z228&lt;21,"RIESGO LEVE","RIESGO MODERADO")))</f>
        <v>RIESGO LEVE</v>
      </c>
      <c r="AB228" s="224" t="s">
        <v>742</v>
      </c>
      <c r="AC228" s="222"/>
      <c r="AD228" s="222"/>
      <c r="AE228" s="222"/>
      <c r="AF228" s="225"/>
    </row>
    <row r="229" spans="1:32" s="45" customFormat="1" ht="97.5" customHeight="1" thickBot="1">
      <c r="A229" s="209"/>
      <c r="B229" s="209"/>
      <c r="C229" s="357" t="s">
        <v>582</v>
      </c>
      <c r="D229" s="358"/>
      <c r="E229" s="221" t="s">
        <v>683</v>
      </c>
      <c r="F229" s="221" t="s">
        <v>676</v>
      </c>
      <c r="G229" s="221" t="s">
        <v>696</v>
      </c>
      <c r="H229" s="221" t="s">
        <v>688</v>
      </c>
      <c r="I229" s="221" t="s">
        <v>718</v>
      </c>
      <c r="J229" s="221" t="s">
        <v>282</v>
      </c>
      <c r="K229" s="221" t="s">
        <v>749</v>
      </c>
      <c r="L229" s="221" t="s">
        <v>292</v>
      </c>
      <c r="M229" s="221" t="s">
        <v>300</v>
      </c>
      <c r="N229" s="221" t="s">
        <v>529</v>
      </c>
      <c r="O229" s="222">
        <f>ROUND((((IF(K229=Datos!$B$109,4,IF(K229=Datos!$B$110,3,IF(K229=Datos!$B$111,2,IF(K229=Datos!$B$112,1,0)))))+(IF(L229=Datos!$B$115,4,IF(L229=Datos!$B$116,3,IF(L229=Datos!$B$117,2,IF(L229=Datos!$B$118,1,0)))))+(IF(M229=Datos!$B$121,4,IF(M229=Datos!$B$122,3,IF(M229=Datos!$B$123,2,IF(M229=Datos!$B$124,1,0)))))+(IF(N229=Datos!$B$127,4,IF(N229=Datos!$B$128,3,IF(N229=Datos!$B$129,2,IF(N229=Datos!$B$130,1,0))))))/4),0)</f>
        <v>2</v>
      </c>
      <c r="P229" s="221" t="s">
        <v>749</v>
      </c>
      <c r="Q229" s="221" t="s">
        <v>292</v>
      </c>
      <c r="R229" s="221" t="s">
        <v>300</v>
      </c>
      <c r="S229" s="221" t="s">
        <v>535</v>
      </c>
      <c r="T229" s="222">
        <f>ROUND((((IF(P229=Datos!$B$109,4,IF(P229=Datos!$B$110,3,IF(P229=Datos!$B$111,2,IF(P229=Datos!$B$112,1,0)))))+(IF(Q229=Datos!$B$115,4,IF(Q229=Datos!$B$116,3,IF(Q229=Datos!$B$117,2,IF(Q229=Datos!$B$118,1,0)))))+(IF(R229=Datos!$B$121,4,IF(R229=Datos!$B$122,3,IF(R229=Datos!$B$123,2,IF(R229=Datos!$B$124,1,0)))))+(IF(S229=Datos!$B$127,4,IF(S229=Datos!$B$128,3,IF(S229=Datos!$B$129,2,IF(S229=Datos!$B$130,1,0))))))/4),0)</f>
        <v>2</v>
      </c>
      <c r="U229" s="221" t="s">
        <v>749</v>
      </c>
      <c r="V229" s="221" t="s">
        <v>292</v>
      </c>
      <c r="W229" s="221" t="s">
        <v>300</v>
      </c>
      <c r="X229" s="221" t="s">
        <v>529</v>
      </c>
      <c r="Y229" s="222">
        <f>ROUND((((IF(U229=Datos!$B$109,4,IF(U229=Datos!$B$110,3,IF(U229=Datos!$B$111,2,IF(U229=Datos!$B$112,1,0)))))+(IF(V229=Datos!$B$115,4,IF(V229=Datos!$B$116,3,IF(V229=Datos!$B$117,2,IF(V229=Datos!$B$118,1,0)))))+(IF(W229=Datos!$B$121,4,IF(W229=Datos!$B$122,3,IF(W229=Datos!$B$123,2,IF(W229=Datos!$B$124,1,0)))))+(IF(X229=Datos!$B$127,4,IF(X229=Datos!$B$128,3,IF(X229=Datos!$B$129,2,IF(X229=Datos!$B$130,1,0))))))/4),0)</f>
        <v>2</v>
      </c>
      <c r="Z229" s="222">
        <f>IF(J229=Datos!$B$102,5*(O229+T229+Y229),IF(J229=Datos!$B$103,4*(O229+T229+Y229),IF(J229=Datos!$B$104,3*(O229+T229+Y229),IF(J229=Datos!$B$105,2*(O229+T229+Y229),IF(J229=Datos!$B$106,1*(O229+T229+Y229),0)))))</f>
        <v>6</v>
      </c>
      <c r="AA229" s="223" t="str">
        <f t="shared" si="26"/>
        <v>RIESGO LEVE</v>
      </c>
      <c r="AB229" s="224" t="s">
        <v>742</v>
      </c>
      <c r="AC229" s="222"/>
      <c r="AD229" s="222"/>
      <c r="AE229" s="222"/>
      <c r="AF229" s="225"/>
    </row>
    <row r="230" spans="1:32" s="45" customFormat="1" ht="97.5" customHeight="1" thickBot="1">
      <c r="A230" s="209"/>
      <c r="B230" s="209"/>
      <c r="C230" s="357" t="s">
        <v>582</v>
      </c>
      <c r="D230" s="358"/>
      <c r="E230" s="221" t="s">
        <v>683</v>
      </c>
      <c r="F230" s="221" t="s">
        <v>676</v>
      </c>
      <c r="G230" s="221" t="s">
        <v>696</v>
      </c>
      <c r="H230" s="221" t="s">
        <v>691</v>
      </c>
      <c r="I230" s="221" t="s">
        <v>718</v>
      </c>
      <c r="J230" s="221" t="s">
        <v>282</v>
      </c>
      <c r="K230" s="221" t="s">
        <v>749</v>
      </c>
      <c r="L230" s="221" t="s">
        <v>299</v>
      </c>
      <c r="M230" s="221" t="s">
        <v>302</v>
      </c>
      <c r="N230" s="221" t="s">
        <v>530</v>
      </c>
      <c r="O230" s="222">
        <f>ROUND((((IF(K230=Datos!$B$109,4,IF(K230=Datos!$B$110,3,IF(K230=Datos!$B$111,2,IF(K230=Datos!$B$112,1,0)))))+(IF(L230=Datos!$B$115,4,IF(L230=Datos!$B$116,3,IF(L230=Datos!$B$117,2,IF(L230=Datos!$B$118,1,0)))))+(IF(M230=Datos!$B$121,4,IF(M230=Datos!$B$122,3,IF(M230=Datos!$B$123,2,IF(M230=Datos!$B$124,1,0)))))+(IF(N230=Datos!$B$127,4,IF(N230=Datos!$B$128,3,IF(N230=Datos!$B$129,2,IF(N230=Datos!$B$130,1,0))))))/4),0)</f>
        <v>1</v>
      </c>
      <c r="P230" s="221" t="s">
        <v>749</v>
      </c>
      <c r="Q230" s="221" t="s">
        <v>299</v>
      </c>
      <c r="R230" s="221" t="s">
        <v>302</v>
      </c>
      <c r="S230" s="221" t="s">
        <v>535</v>
      </c>
      <c r="T230" s="222">
        <f>ROUND((((IF(P230=Datos!$B$109,4,IF(P230=Datos!$B$110,3,IF(P230=Datos!$B$111,2,IF(P230=Datos!$B$112,1,0)))))+(IF(Q230=Datos!$B$115,4,IF(Q230=Datos!$B$116,3,IF(Q230=Datos!$B$117,2,IF(Q230=Datos!$B$118,1,0)))))+(IF(R230=Datos!$B$121,4,IF(R230=Datos!$B$122,3,IF(R230=Datos!$B$123,2,IF(R230=Datos!$B$124,1,0)))))+(IF(S230=Datos!$B$127,4,IF(S230=Datos!$B$128,3,IF(S230=Datos!$B$129,2,IF(S230=Datos!$B$130,1,0))))))/4),0)</f>
        <v>1</v>
      </c>
      <c r="U230" s="221" t="s">
        <v>749</v>
      </c>
      <c r="V230" s="221" t="s">
        <v>299</v>
      </c>
      <c r="W230" s="221" t="s">
        <v>302</v>
      </c>
      <c r="X230" s="221" t="s">
        <v>529</v>
      </c>
      <c r="Y230" s="222">
        <f>ROUND((((IF(U230=Datos!$B$109,4,IF(U230=Datos!$B$110,3,IF(U230=Datos!$B$111,2,IF(U230=Datos!$B$112,1,0)))))+(IF(V230=Datos!$B$115,4,IF(V230=Datos!$B$116,3,IF(V230=Datos!$B$117,2,IF(V230=Datos!$B$118,1,0)))))+(IF(W230=Datos!$B$121,4,IF(W230=Datos!$B$122,3,IF(W230=Datos!$B$123,2,IF(W230=Datos!$B$124,1,0)))))+(IF(X230=Datos!$B$127,4,IF(X230=Datos!$B$128,3,IF(X230=Datos!$B$129,2,IF(X230=Datos!$B$130,1,0))))))/4),0)</f>
        <v>2</v>
      </c>
      <c r="Z230" s="222">
        <f>IF(J230=Datos!$B$102,5*(O230+T230+Y230),IF(J230=Datos!$B$103,4*(O230+T230+Y230),IF(J230=Datos!$B$104,3*(O230+T230+Y230),IF(J230=Datos!$B$105,2*(O230+T230+Y230),IF(J230=Datos!$B$106,1*(O230+T230+Y230),0)))))</f>
        <v>4</v>
      </c>
      <c r="AA230" s="223" t="str">
        <f t="shared" si="26"/>
        <v>RIESGO LEVE</v>
      </c>
      <c r="AB230" s="224" t="s">
        <v>742</v>
      </c>
      <c r="AC230" s="222"/>
      <c r="AD230" s="222"/>
      <c r="AE230" s="222"/>
      <c r="AF230" s="225"/>
    </row>
    <row r="231" spans="1:32" s="45" customFormat="1" ht="97.5" customHeight="1" thickBot="1">
      <c r="A231" s="209"/>
      <c r="B231" s="209"/>
      <c r="C231" s="357" t="s">
        <v>582</v>
      </c>
      <c r="D231" s="358"/>
      <c r="E231" s="221" t="s">
        <v>683</v>
      </c>
      <c r="F231" s="221" t="s">
        <v>676</v>
      </c>
      <c r="G231" s="221" t="s">
        <v>696</v>
      </c>
      <c r="H231" s="221" t="s">
        <v>689</v>
      </c>
      <c r="I231" s="221" t="s">
        <v>424</v>
      </c>
      <c r="J231" s="221" t="s">
        <v>280</v>
      </c>
      <c r="K231" s="221" t="s">
        <v>749</v>
      </c>
      <c r="L231" s="221" t="s">
        <v>296</v>
      </c>
      <c r="M231" s="221" t="s">
        <v>300</v>
      </c>
      <c r="N231" s="221" t="s">
        <v>529</v>
      </c>
      <c r="O231" s="222">
        <f>ROUND((((IF(K231=Datos!$B$109,4,IF(K231=Datos!$B$110,3,IF(K231=Datos!$B$111,2,IF(K231=Datos!$B$112,1,0)))))+(IF(L231=Datos!$B$115,4,IF(L231=Datos!$B$116,3,IF(L231=Datos!$B$117,2,IF(L231=Datos!$B$118,1,0)))))+(IF(M231=Datos!$B$121,4,IF(M231=Datos!$B$122,3,IF(M231=Datos!$B$123,2,IF(M231=Datos!$B$124,1,0)))))+(IF(N231=Datos!$B$127,4,IF(N231=Datos!$B$128,3,IF(N231=Datos!$B$129,2,IF(N231=Datos!$B$130,1,0))))))/4),0)</f>
        <v>2</v>
      </c>
      <c r="P231" s="221" t="s">
        <v>749</v>
      </c>
      <c r="Q231" s="221" t="s">
        <v>296</v>
      </c>
      <c r="R231" s="221" t="s">
        <v>300</v>
      </c>
      <c r="S231" s="221" t="s">
        <v>536</v>
      </c>
      <c r="T231" s="222">
        <f>ROUND((((IF(P231=Datos!$B$109,4,IF(P231=Datos!$B$110,3,IF(P231=Datos!$B$111,2,IF(P231=Datos!$B$112,1,0)))))+(IF(Q231=Datos!$B$115,4,IF(Q231=Datos!$B$116,3,IF(Q231=Datos!$B$117,2,IF(Q231=Datos!$B$118,1,0)))))+(IF(R231=Datos!$B$121,4,IF(R231=Datos!$B$122,3,IF(R231=Datos!$B$123,2,IF(R231=Datos!$B$124,1,0)))))+(IF(S231=Datos!$B$127,4,IF(S231=Datos!$B$128,3,IF(S231=Datos!$B$129,2,IF(S231=Datos!$B$130,1,0))))))/4),0)</f>
        <v>2</v>
      </c>
      <c r="U231" s="221" t="s">
        <v>749</v>
      </c>
      <c r="V231" s="221" t="s">
        <v>296</v>
      </c>
      <c r="W231" s="221" t="s">
        <v>300</v>
      </c>
      <c r="X231" s="221" t="s">
        <v>529</v>
      </c>
      <c r="Y231" s="222">
        <f>ROUND((((IF(U231=Datos!$B$109,4,IF(U231=Datos!$B$110,3,IF(U231=Datos!$B$111,2,IF(U231=Datos!$B$112,1,0)))))+(IF(V231=Datos!$B$115,4,IF(V231=Datos!$B$116,3,IF(V231=Datos!$B$117,2,IF(V231=Datos!$B$118,1,0)))))+(IF(W231=Datos!$B$121,4,IF(W231=Datos!$B$122,3,IF(W231=Datos!$B$123,2,IF(W231=Datos!$B$124,1,0)))))+(IF(X231=Datos!$B$127,4,IF(X231=Datos!$B$128,3,IF(X231=Datos!$B$129,2,IF(X231=Datos!$B$130,1,0))))))/4),0)</f>
        <v>2</v>
      </c>
      <c r="Z231" s="222">
        <f>IF(J231=Datos!$B$102,5*(O231+T231+Y231),IF(J231=Datos!$B$103,4*(O231+T231+Y231),IF(J231=Datos!$B$104,3*(O231+T231+Y231),IF(J231=Datos!$B$105,2*(O231+T231+Y231),IF(J231=Datos!$B$106,1*(O231+T231+Y231),0)))))</f>
        <v>18</v>
      </c>
      <c r="AA231" s="223" t="str">
        <f t="shared" si="22"/>
        <v>RIESGO LEVE</v>
      </c>
      <c r="AB231" s="224" t="s">
        <v>742</v>
      </c>
      <c r="AC231" s="222"/>
      <c r="AD231" s="222"/>
      <c r="AE231" s="222"/>
      <c r="AF231" s="225"/>
    </row>
    <row r="232" spans="1:32" s="45" customFormat="1" ht="97.5" customHeight="1" thickBot="1">
      <c r="A232" s="209"/>
      <c r="B232" s="209"/>
      <c r="C232" s="357" t="s">
        <v>582</v>
      </c>
      <c r="D232" s="358"/>
      <c r="E232" s="221" t="s">
        <v>683</v>
      </c>
      <c r="F232" s="221" t="s">
        <v>676</v>
      </c>
      <c r="G232" s="221" t="s">
        <v>696</v>
      </c>
      <c r="H232" s="221" t="s">
        <v>689</v>
      </c>
      <c r="I232" s="221" t="s">
        <v>425</v>
      </c>
      <c r="J232" s="221" t="s">
        <v>280</v>
      </c>
      <c r="K232" s="221" t="s">
        <v>749</v>
      </c>
      <c r="L232" s="221" t="s">
        <v>296</v>
      </c>
      <c r="M232" s="221" t="s">
        <v>300</v>
      </c>
      <c r="N232" s="221" t="s">
        <v>529</v>
      </c>
      <c r="O232" s="222">
        <f>ROUND((((IF(K232=Datos!$B$109,4,IF(K232=Datos!$B$110,3,IF(K232=Datos!$B$111,2,IF(K232=Datos!$B$112,1,0)))))+(IF(L232=Datos!$B$115,4,IF(L232=Datos!$B$116,3,IF(L232=Datos!$B$117,2,IF(L232=Datos!$B$118,1,0)))))+(IF(M232=Datos!$B$121,4,IF(M232=Datos!$B$122,3,IF(M232=Datos!$B$123,2,IF(M232=Datos!$B$124,1,0)))))+(IF(N232=Datos!$B$127,4,IF(N232=Datos!$B$128,3,IF(N232=Datos!$B$129,2,IF(N232=Datos!$B$130,1,0))))))/4),0)</f>
        <v>2</v>
      </c>
      <c r="P232" s="221" t="s">
        <v>749</v>
      </c>
      <c r="Q232" s="221" t="s">
        <v>296</v>
      </c>
      <c r="R232" s="221" t="s">
        <v>300</v>
      </c>
      <c r="S232" s="221" t="s">
        <v>536</v>
      </c>
      <c r="T232" s="222">
        <f>ROUND((((IF(P232=Datos!$B$109,4,IF(P232=Datos!$B$110,3,IF(P232=Datos!$B$111,2,IF(P232=Datos!$B$112,1,0)))))+(IF(Q232=Datos!$B$115,4,IF(Q232=Datos!$B$116,3,IF(Q232=Datos!$B$117,2,IF(Q232=Datos!$B$118,1,0)))))+(IF(R232=Datos!$B$121,4,IF(R232=Datos!$B$122,3,IF(R232=Datos!$B$123,2,IF(R232=Datos!$B$124,1,0)))))+(IF(S232=Datos!$B$127,4,IF(S232=Datos!$B$128,3,IF(S232=Datos!$B$129,2,IF(S232=Datos!$B$130,1,0))))))/4),0)</f>
        <v>2</v>
      </c>
      <c r="U232" s="221" t="s">
        <v>749</v>
      </c>
      <c r="V232" s="221" t="s">
        <v>296</v>
      </c>
      <c r="W232" s="221" t="s">
        <v>300</v>
      </c>
      <c r="X232" s="221" t="s">
        <v>529</v>
      </c>
      <c r="Y232" s="222">
        <f>ROUND((((IF(U232=Datos!$B$109,4,IF(U232=Datos!$B$110,3,IF(U232=Datos!$B$111,2,IF(U232=Datos!$B$112,1,0)))))+(IF(V232=Datos!$B$115,4,IF(V232=Datos!$B$116,3,IF(V232=Datos!$B$117,2,IF(V232=Datos!$B$118,1,0)))))+(IF(W232=Datos!$B$121,4,IF(W232=Datos!$B$122,3,IF(W232=Datos!$B$123,2,IF(W232=Datos!$B$124,1,0)))))+(IF(X232=Datos!$B$127,4,IF(X232=Datos!$B$128,3,IF(X232=Datos!$B$129,2,IF(X232=Datos!$B$130,1,0))))))/4),0)</f>
        <v>2</v>
      </c>
      <c r="Z232" s="222">
        <f>IF(J232=Datos!$B$102,5*(O232+T232+Y232),IF(J232=Datos!$B$103,4*(O232+T232+Y232),IF(J232=Datos!$B$104,3*(O232+T232+Y232),IF(J232=Datos!$B$105,2*(O232+T232+Y232),IF(J232=Datos!$B$106,1*(O232+T232+Y232),0)))))</f>
        <v>18</v>
      </c>
      <c r="AA232" s="223" t="str">
        <f t="shared" ref="AA232:AA236" si="27">IF(Z232=0,"-",IF(Z232&gt;40,"RIESGO SIGNIFICATIVO",IF(Z232&lt;21,"RIESGO LEVE","RIESGO MODERADO")))</f>
        <v>RIESGO LEVE</v>
      </c>
      <c r="AB232" s="224" t="s">
        <v>742</v>
      </c>
      <c r="AC232" s="222"/>
      <c r="AD232" s="222"/>
      <c r="AE232" s="222"/>
      <c r="AF232" s="225"/>
    </row>
    <row r="233" spans="1:32" s="45" customFormat="1" ht="97.5" customHeight="1" thickBot="1">
      <c r="A233" s="209"/>
      <c r="B233" s="209"/>
      <c r="C233" s="357" t="s">
        <v>582</v>
      </c>
      <c r="D233" s="358"/>
      <c r="E233" s="221" t="s">
        <v>683</v>
      </c>
      <c r="F233" s="221" t="s">
        <v>676</v>
      </c>
      <c r="G233" s="221" t="s">
        <v>696</v>
      </c>
      <c r="H233" s="221" t="s">
        <v>691</v>
      </c>
      <c r="I233" s="221" t="s">
        <v>712</v>
      </c>
      <c r="J233" s="221" t="s">
        <v>280</v>
      </c>
      <c r="K233" s="221" t="s">
        <v>749</v>
      </c>
      <c r="L233" s="221" t="s">
        <v>301</v>
      </c>
      <c r="M233" s="221" t="s">
        <v>302</v>
      </c>
      <c r="N233" s="221" t="s">
        <v>530</v>
      </c>
      <c r="O233" s="222">
        <f>ROUND((((IF(K233=Datos!$B$109,4,IF(K233=Datos!$B$110,3,IF(K233=Datos!$B$111,2,IF(K233=Datos!$B$112,1,0)))))+(IF(L233=Datos!$B$115,4,IF(L233=Datos!$B$116,3,IF(L233=Datos!$B$117,2,IF(L233=Datos!$B$118,1,0)))))+(IF(M233=Datos!$B$121,4,IF(M233=Datos!$B$122,3,IF(M233=Datos!$B$123,2,IF(M233=Datos!$B$124,1,0)))))+(IF(N233=Datos!$B$127,4,IF(N233=Datos!$B$128,3,IF(N233=Datos!$B$129,2,IF(N233=Datos!$B$130,1,0))))))/4),0)</f>
        <v>1</v>
      </c>
      <c r="P233" s="221" t="s">
        <v>749</v>
      </c>
      <c r="Q233" s="221" t="s">
        <v>301</v>
      </c>
      <c r="R233" s="221" t="s">
        <v>302</v>
      </c>
      <c r="S233" s="221" t="s">
        <v>537</v>
      </c>
      <c r="T233" s="222">
        <f>ROUND((((IF(P233=Datos!$B$109,4,IF(P233=Datos!$B$110,3,IF(P233=Datos!$B$111,2,IF(P233=Datos!$B$112,1,0)))))+(IF(Q233=Datos!$B$115,4,IF(Q233=Datos!$B$116,3,IF(Q233=Datos!$B$117,2,IF(Q233=Datos!$B$118,1,0)))))+(IF(R233=Datos!$B$121,4,IF(R233=Datos!$B$122,3,IF(R233=Datos!$B$123,2,IF(R233=Datos!$B$124,1,0)))))+(IF(S233=Datos!$B$127,4,IF(S233=Datos!$B$128,3,IF(S233=Datos!$B$129,2,IF(S233=Datos!$B$130,1,0))))))/4),0)</f>
        <v>1</v>
      </c>
      <c r="U233" s="221" t="s">
        <v>749</v>
      </c>
      <c r="V233" s="221" t="s">
        <v>301</v>
      </c>
      <c r="W233" s="221" t="s">
        <v>302</v>
      </c>
      <c r="X233" s="221" t="s">
        <v>540</v>
      </c>
      <c r="Y233" s="222">
        <f>ROUND((((IF(U233=Datos!$B$109,4,IF(U233=Datos!$B$110,3,IF(U233=Datos!$B$111,2,IF(U233=Datos!$B$112,1,0)))))+(IF(V233=Datos!$B$115,4,IF(V233=Datos!$B$116,3,IF(V233=Datos!$B$117,2,IF(V233=Datos!$B$118,1,0)))))+(IF(W233=Datos!$B$121,4,IF(W233=Datos!$B$122,3,IF(W233=Datos!$B$123,2,IF(W233=Datos!$B$124,1,0)))))+(IF(X233=Datos!$B$127,4,IF(X233=Datos!$B$128,3,IF(X233=Datos!$B$129,2,IF(X233=Datos!$B$130,1,0))))))/4),0)</f>
        <v>1</v>
      </c>
      <c r="Z233" s="222">
        <f>IF(J233=Datos!$B$102,5*(O233+T233+Y233),IF(J233=Datos!$B$103,4*(O233+T233+Y233),IF(J233=Datos!$B$104,3*(O233+T233+Y233),IF(J233=Datos!$B$105,2*(O233+T233+Y233),IF(J233=Datos!$B$106,1*(O233+T233+Y233),0)))))</f>
        <v>9</v>
      </c>
      <c r="AA233" s="223" t="str">
        <f t="shared" si="27"/>
        <v>RIESGO LEVE</v>
      </c>
      <c r="AB233" s="224" t="s">
        <v>742</v>
      </c>
      <c r="AC233" s="222"/>
      <c r="AD233" s="222"/>
      <c r="AE233" s="222"/>
      <c r="AF233" s="225"/>
    </row>
    <row r="234" spans="1:32" s="45" customFormat="1" ht="97.5" customHeight="1" thickBot="1">
      <c r="A234" s="209"/>
      <c r="B234" s="209"/>
      <c r="C234" s="357" t="s">
        <v>582</v>
      </c>
      <c r="D234" s="358"/>
      <c r="E234" s="221" t="s">
        <v>683</v>
      </c>
      <c r="F234" s="221" t="s">
        <v>676</v>
      </c>
      <c r="G234" s="221" t="s">
        <v>696</v>
      </c>
      <c r="H234" s="221" t="s">
        <v>691</v>
      </c>
      <c r="I234" s="221" t="s">
        <v>719</v>
      </c>
      <c r="J234" s="221" t="s">
        <v>280</v>
      </c>
      <c r="K234" s="221" t="s">
        <v>749</v>
      </c>
      <c r="L234" s="221" t="s">
        <v>299</v>
      </c>
      <c r="M234" s="221" t="s">
        <v>302</v>
      </c>
      <c r="N234" s="221" t="s">
        <v>530</v>
      </c>
      <c r="O234" s="222">
        <f>ROUND((((IF(K234=Datos!$B$109,4,IF(K234=Datos!$B$110,3,IF(K234=Datos!$B$111,2,IF(K234=Datos!$B$112,1,0)))))+(IF(L234=Datos!$B$115,4,IF(L234=Datos!$B$116,3,IF(L234=Datos!$B$117,2,IF(L234=Datos!$B$118,1,0)))))+(IF(M234=Datos!$B$121,4,IF(M234=Datos!$B$122,3,IF(M234=Datos!$B$123,2,IF(M234=Datos!$B$124,1,0)))))+(IF(N234=Datos!$B$127,4,IF(N234=Datos!$B$128,3,IF(N234=Datos!$B$129,2,IF(N234=Datos!$B$130,1,0))))))/4),0)</f>
        <v>1</v>
      </c>
      <c r="P234" s="221" t="s">
        <v>749</v>
      </c>
      <c r="Q234" s="221" t="s">
        <v>299</v>
      </c>
      <c r="R234" s="221" t="s">
        <v>302</v>
      </c>
      <c r="S234" s="221" t="s">
        <v>537</v>
      </c>
      <c r="T234" s="222">
        <f>ROUND((((IF(P234=Datos!$B$109,4,IF(P234=Datos!$B$110,3,IF(P234=Datos!$B$111,2,IF(P234=Datos!$B$112,1,0)))))+(IF(Q234=Datos!$B$115,4,IF(Q234=Datos!$B$116,3,IF(Q234=Datos!$B$117,2,IF(Q234=Datos!$B$118,1,0)))))+(IF(R234=Datos!$B$121,4,IF(R234=Datos!$B$122,3,IF(R234=Datos!$B$123,2,IF(R234=Datos!$B$124,1,0)))))+(IF(S234=Datos!$B$127,4,IF(S234=Datos!$B$128,3,IF(S234=Datos!$B$129,2,IF(S234=Datos!$B$130,1,0))))))/4),0)</f>
        <v>1</v>
      </c>
      <c r="U234" s="221" t="s">
        <v>749</v>
      </c>
      <c r="V234" s="221" t="s">
        <v>299</v>
      </c>
      <c r="W234" s="221" t="s">
        <v>302</v>
      </c>
      <c r="X234" s="221" t="s">
        <v>540</v>
      </c>
      <c r="Y234" s="222">
        <f>ROUND((((IF(U234=Datos!$B$109,4,IF(U234=Datos!$B$110,3,IF(U234=Datos!$B$111,2,IF(U234=Datos!$B$112,1,0)))))+(IF(V234=Datos!$B$115,4,IF(V234=Datos!$B$116,3,IF(V234=Datos!$B$117,2,IF(V234=Datos!$B$118,1,0)))))+(IF(W234=Datos!$B$121,4,IF(W234=Datos!$B$122,3,IF(W234=Datos!$B$123,2,IF(W234=Datos!$B$124,1,0)))))+(IF(X234=Datos!$B$127,4,IF(X234=Datos!$B$128,3,IF(X234=Datos!$B$129,2,IF(X234=Datos!$B$130,1,0))))))/4),0)</f>
        <v>1</v>
      </c>
      <c r="Z234" s="222">
        <f>IF(J234=Datos!$B$102,5*(O234+T234+Y234),IF(J234=Datos!$B$103,4*(O234+T234+Y234),IF(J234=Datos!$B$104,3*(O234+T234+Y234),IF(J234=Datos!$B$105,2*(O234+T234+Y234),IF(J234=Datos!$B$106,1*(O234+T234+Y234),0)))))</f>
        <v>9</v>
      </c>
      <c r="AA234" s="223" t="str">
        <f t="shared" si="27"/>
        <v>RIESGO LEVE</v>
      </c>
      <c r="AB234" s="224" t="s">
        <v>742</v>
      </c>
      <c r="AC234" s="222"/>
      <c r="AD234" s="222"/>
      <c r="AE234" s="222"/>
      <c r="AF234" s="225"/>
    </row>
    <row r="235" spans="1:32" s="45" customFormat="1" ht="97.5" customHeight="1" thickBot="1">
      <c r="A235" s="209"/>
      <c r="B235" s="209"/>
      <c r="C235" s="357" t="s">
        <v>582</v>
      </c>
      <c r="D235" s="358"/>
      <c r="E235" s="221" t="s">
        <v>683</v>
      </c>
      <c r="F235" s="221" t="s">
        <v>676</v>
      </c>
      <c r="G235" s="221" t="s">
        <v>696</v>
      </c>
      <c r="H235" s="221" t="s">
        <v>694</v>
      </c>
      <c r="I235" s="221" t="s">
        <v>725</v>
      </c>
      <c r="J235" s="221" t="s">
        <v>281</v>
      </c>
      <c r="K235" s="221" t="s">
        <v>749</v>
      </c>
      <c r="L235" s="221" t="s">
        <v>301</v>
      </c>
      <c r="M235" s="221" t="s">
        <v>300</v>
      </c>
      <c r="N235" s="221" t="s">
        <v>529</v>
      </c>
      <c r="O235" s="222">
        <f>ROUND((((IF(K235=Datos!$B$109,4,IF(K235=Datos!$B$110,3,IF(K235=Datos!$B$111,2,IF(K235=Datos!$B$112,1,0)))))+(IF(L235=Datos!$B$115,4,IF(L235=Datos!$B$116,3,IF(L235=Datos!$B$117,2,IF(L235=Datos!$B$118,1,0)))))+(IF(M235=Datos!$B$121,4,IF(M235=Datos!$B$122,3,IF(M235=Datos!$B$123,2,IF(M235=Datos!$B$124,1,0)))))+(IF(N235=Datos!$B$127,4,IF(N235=Datos!$B$128,3,IF(N235=Datos!$B$129,2,IF(N235=Datos!$B$130,1,0))))))/4),0)</f>
        <v>2</v>
      </c>
      <c r="P235" s="221" t="s">
        <v>749</v>
      </c>
      <c r="Q235" s="221" t="s">
        <v>301</v>
      </c>
      <c r="R235" s="221" t="s">
        <v>300</v>
      </c>
      <c r="S235" s="221" t="s">
        <v>537</v>
      </c>
      <c r="T235" s="222">
        <f>ROUND((((IF(P235=Datos!$B$109,4,IF(P235=Datos!$B$110,3,IF(P235=Datos!$B$111,2,IF(P235=Datos!$B$112,1,0)))))+(IF(Q235=Datos!$B$115,4,IF(Q235=Datos!$B$116,3,IF(Q235=Datos!$B$117,2,IF(Q235=Datos!$B$118,1,0)))))+(IF(R235=Datos!$B$121,4,IF(R235=Datos!$B$122,3,IF(R235=Datos!$B$123,2,IF(R235=Datos!$B$124,1,0)))))+(IF(S235=Datos!$B$127,4,IF(S235=Datos!$B$128,3,IF(S235=Datos!$B$129,2,IF(S235=Datos!$B$130,1,0))))))/4),0)</f>
        <v>1</v>
      </c>
      <c r="U235" s="221" t="s">
        <v>749</v>
      </c>
      <c r="V235" s="221" t="s">
        <v>301</v>
      </c>
      <c r="W235" s="221" t="s">
        <v>300</v>
      </c>
      <c r="X235" s="221" t="s">
        <v>540</v>
      </c>
      <c r="Y235" s="222">
        <f>ROUND((((IF(U235=Datos!$B$109,4,IF(U235=Datos!$B$110,3,IF(U235=Datos!$B$111,2,IF(U235=Datos!$B$112,1,0)))))+(IF(V235=Datos!$B$115,4,IF(V235=Datos!$B$116,3,IF(V235=Datos!$B$117,2,IF(V235=Datos!$B$118,1,0)))))+(IF(W235=Datos!$B$121,4,IF(W235=Datos!$B$122,3,IF(W235=Datos!$B$123,2,IF(W235=Datos!$B$124,1,0)))))+(IF(X235=Datos!$B$127,4,IF(X235=Datos!$B$128,3,IF(X235=Datos!$B$129,2,IF(X235=Datos!$B$130,1,0))))))/4),0)</f>
        <v>1</v>
      </c>
      <c r="Z235" s="222">
        <f>IF(J235=Datos!$B$102,5*(O235+T235+Y235),IF(J235=Datos!$B$103,4*(O235+T235+Y235),IF(J235=Datos!$B$104,3*(O235+T235+Y235),IF(J235=Datos!$B$105,2*(O235+T235+Y235),IF(J235=Datos!$B$106,1*(O235+T235+Y235),0)))))</f>
        <v>8</v>
      </c>
      <c r="AA235" s="223" t="str">
        <f t="shared" si="27"/>
        <v>RIESGO LEVE</v>
      </c>
      <c r="AB235" s="224" t="s">
        <v>742</v>
      </c>
      <c r="AC235" s="222"/>
      <c r="AD235" s="222"/>
      <c r="AE235" s="222"/>
      <c r="AF235" s="225"/>
    </row>
    <row r="236" spans="1:32" s="45" customFormat="1" ht="97.5" customHeight="1" thickBot="1">
      <c r="A236" s="209"/>
      <c r="B236" s="209"/>
      <c r="C236" s="357" t="s">
        <v>582</v>
      </c>
      <c r="D236" s="358"/>
      <c r="E236" s="221" t="s">
        <v>683</v>
      </c>
      <c r="F236" s="221" t="s">
        <v>676</v>
      </c>
      <c r="G236" s="221" t="s">
        <v>697</v>
      </c>
      <c r="H236" s="221" t="s">
        <v>270</v>
      </c>
      <c r="I236" s="221" t="s">
        <v>699</v>
      </c>
      <c r="J236" s="221" t="s">
        <v>281</v>
      </c>
      <c r="K236" s="221" t="s">
        <v>749</v>
      </c>
      <c r="L236" s="221" t="s">
        <v>299</v>
      </c>
      <c r="M236" s="221" t="s">
        <v>302</v>
      </c>
      <c r="N236" s="221" t="s">
        <v>530</v>
      </c>
      <c r="O236" s="222">
        <f>ROUND((((IF(K236=Datos!$B$109,4,IF(K236=Datos!$B$110,3,IF(K236=Datos!$B$111,2,IF(K236=Datos!$B$112,1,0)))))+(IF(L236=Datos!$B$115,4,IF(L236=Datos!$B$116,3,IF(L236=Datos!$B$117,2,IF(L236=Datos!$B$118,1,0)))))+(IF(M236=Datos!$B$121,4,IF(M236=Datos!$B$122,3,IF(M236=Datos!$B$123,2,IF(M236=Datos!$B$124,1,0)))))+(IF(N236=Datos!$B$127,4,IF(N236=Datos!$B$128,3,IF(N236=Datos!$B$129,2,IF(N236=Datos!$B$130,1,0))))))/4),0)</f>
        <v>1</v>
      </c>
      <c r="P236" s="221" t="s">
        <v>749</v>
      </c>
      <c r="Q236" s="221" t="s">
        <v>299</v>
      </c>
      <c r="R236" s="221" t="s">
        <v>302</v>
      </c>
      <c r="S236" s="221" t="s">
        <v>536</v>
      </c>
      <c r="T236" s="222">
        <f>ROUND((((IF(P236=Datos!$B$109,4,IF(P236=Datos!$B$110,3,IF(P236=Datos!$B$111,2,IF(P236=Datos!$B$112,1,0)))))+(IF(Q236=Datos!$B$115,4,IF(Q236=Datos!$B$116,3,IF(Q236=Datos!$B$117,2,IF(Q236=Datos!$B$118,1,0)))))+(IF(R236=Datos!$B$121,4,IF(R236=Datos!$B$122,3,IF(R236=Datos!$B$123,2,IF(R236=Datos!$B$124,1,0)))))+(IF(S236=Datos!$B$127,4,IF(S236=Datos!$B$128,3,IF(S236=Datos!$B$129,2,IF(S236=Datos!$B$130,1,0))))))/4),0)</f>
        <v>1</v>
      </c>
      <c r="U236" s="221" t="s">
        <v>749</v>
      </c>
      <c r="V236" s="221" t="s">
        <v>299</v>
      </c>
      <c r="W236" s="221" t="s">
        <v>302</v>
      </c>
      <c r="X236" s="221" t="s">
        <v>540</v>
      </c>
      <c r="Y236" s="222">
        <f>ROUND((((IF(U236=Datos!$B$109,4,IF(U236=Datos!$B$110,3,IF(U236=Datos!$B$111,2,IF(U236=Datos!$B$112,1,0)))))+(IF(V236=Datos!$B$115,4,IF(V236=Datos!$B$116,3,IF(V236=Datos!$B$117,2,IF(V236=Datos!$B$118,1,0)))))+(IF(W236=Datos!$B$121,4,IF(W236=Datos!$B$122,3,IF(W236=Datos!$B$123,2,IF(W236=Datos!$B$124,1,0)))))+(IF(X236=Datos!$B$127,4,IF(X236=Datos!$B$128,3,IF(X236=Datos!$B$129,2,IF(X236=Datos!$B$130,1,0))))))/4),0)</f>
        <v>1</v>
      </c>
      <c r="Z236" s="222">
        <f>IF(J236=Datos!$B$102,5*(O236+T236+Y236),IF(J236=Datos!$B$103,4*(O236+T236+Y236),IF(J236=Datos!$B$104,3*(O236+T236+Y236),IF(J236=Datos!$B$105,2*(O236+T236+Y236),IF(J236=Datos!$B$106,1*(O236+T236+Y236),0)))))</f>
        <v>6</v>
      </c>
      <c r="AA236" s="223" t="str">
        <f t="shared" si="27"/>
        <v>RIESGO LEVE</v>
      </c>
      <c r="AB236" s="224" t="s">
        <v>742</v>
      </c>
      <c r="AC236" s="222"/>
      <c r="AD236" s="222"/>
      <c r="AE236" s="222"/>
      <c r="AF236" s="225"/>
    </row>
    <row r="237" spans="1:32" s="45" customFormat="1" ht="97.5" customHeight="1" thickBot="1">
      <c r="A237" s="209"/>
      <c r="B237" s="209"/>
      <c r="C237" s="357" t="s">
        <v>582</v>
      </c>
      <c r="D237" s="358"/>
      <c r="E237" s="221" t="s">
        <v>684</v>
      </c>
      <c r="F237" s="221" t="s">
        <v>676</v>
      </c>
      <c r="G237" s="221" t="s">
        <v>696</v>
      </c>
      <c r="H237" s="221" t="s">
        <v>691</v>
      </c>
      <c r="I237" s="221" t="s">
        <v>700</v>
      </c>
      <c r="J237" s="221" t="s">
        <v>280</v>
      </c>
      <c r="K237" s="221" t="s">
        <v>748</v>
      </c>
      <c r="L237" s="221" t="s">
        <v>299</v>
      </c>
      <c r="M237" s="221" t="s">
        <v>302</v>
      </c>
      <c r="N237" s="221" t="s">
        <v>529</v>
      </c>
      <c r="O237" s="222">
        <f>ROUND((((IF(K237=Datos!$B$109,4,IF(K237=Datos!$B$110,3,IF(K237=Datos!$B$111,2,IF(K237=Datos!$B$112,1,0)))))+(IF(L237=Datos!$B$115,4,IF(L237=Datos!$B$116,3,IF(L237=Datos!$B$117,2,IF(L237=Datos!$B$118,1,0)))))+(IF(M237=Datos!$B$121,4,IF(M237=Datos!$B$122,3,IF(M237=Datos!$B$123,2,IF(M237=Datos!$B$124,1,0)))))+(IF(N237=Datos!$B$127,4,IF(N237=Datos!$B$128,3,IF(N237=Datos!$B$129,2,IF(N237=Datos!$B$130,1,0))))))/4),0)</f>
        <v>2</v>
      </c>
      <c r="P237" s="221" t="s">
        <v>749</v>
      </c>
      <c r="Q237" s="221" t="s">
        <v>299</v>
      </c>
      <c r="R237" s="221" t="s">
        <v>302</v>
      </c>
      <c r="S237" s="221" t="s">
        <v>537</v>
      </c>
      <c r="T237" s="222">
        <f>ROUND((((IF(P237=Datos!$B$109,4,IF(P237=Datos!$B$110,3,IF(P237=Datos!$B$111,2,IF(P237=Datos!$B$112,1,0)))))+(IF(Q237=Datos!$B$115,4,IF(Q237=Datos!$B$116,3,IF(Q237=Datos!$B$117,2,IF(Q237=Datos!$B$118,1,0)))))+(IF(R237=Datos!$B$121,4,IF(R237=Datos!$B$122,3,IF(R237=Datos!$B$123,2,IF(R237=Datos!$B$124,1,0)))))+(IF(S237=Datos!$B$127,4,IF(S237=Datos!$B$128,3,IF(S237=Datos!$B$129,2,IF(S237=Datos!$B$130,1,0))))))/4),0)</f>
        <v>1</v>
      </c>
      <c r="U237" s="221" t="s">
        <v>748</v>
      </c>
      <c r="V237" s="221" t="s">
        <v>299</v>
      </c>
      <c r="W237" s="221" t="s">
        <v>302</v>
      </c>
      <c r="X237" s="221" t="s">
        <v>540</v>
      </c>
      <c r="Y237" s="222">
        <f>ROUND((((IF(U237=Datos!$B$109,4,IF(U237=Datos!$B$110,3,IF(U237=Datos!$B$111,2,IF(U237=Datos!$B$112,1,0)))))+(IF(V237=Datos!$B$115,4,IF(V237=Datos!$B$116,3,IF(V237=Datos!$B$117,2,IF(V237=Datos!$B$118,1,0)))))+(IF(W237=Datos!$B$121,4,IF(W237=Datos!$B$122,3,IF(W237=Datos!$B$123,2,IF(W237=Datos!$B$124,1,0)))))+(IF(X237=Datos!$B$127,4,IF(X237=Datos!$B$128,3,IF(X237=Datos!$B$129,2,IF(X237=Datos!$B$130,1,0))))))/4),0)</f>
        <v>2</v>
      </c>
      <c r="Z237" s="222">
        <f>IF(J237=Datos!$B$102,5*(O237+T237+Y237),IF(J237=Datos!$B$103,4*(O237+T237+Y237),IF(J237=Datos!$B$104,3*(O237+T237+Y237),IF(J237=Datos!$B$105,2*(O237+T237+Y237),IF(J237=Datos!$B$106,1*(O237+T237+Y237),0)))))</f>
        <v>15</v>
      </c>
      <c r="AA237" s="223" t="str">
        <f t="shared" si="22"/>
        <v>RIESGO LEVE</v>
      </c>
      <c r="AB237" s="224" t="s">
        <v>742</v>
      </c>
      <c r="AC237" s="222"/>
      <c r="AD237" s="222"/>
      <c r="AE237" s="222"/>
      <c r="AF237" s="225"/>
    </row>
    <row r="238" spans="1:32" s="45" customFormat="1" ht="97.5" customHeight="1" thickBot="1">
      <c r="A238" s="209"/>
      <c r="B238" s="209"/>
      <c r="C238" s="357" t="s">
        <v>582</v>
      </c>
      <c r="D238" s="358"/>
      <c r="E238" s="221" t="s">
        <v>684</v>
      </c>
      <c r="F238" s="221" t="s">
        <v>676</v>
      </c>
      <c r="G238" s="221" t="s">
        <v>696</v>
      </c>
      <c r="H238" s="221" t="s">
        <v>688</v>
      </c>
      <c r="I238" s="221" t="s">
        <v>700</v>
      </c>
      <c r="J238" s="221" t="s">
        <v>282</v>
      </c>
      <c r="K238" s="221" t="s">
        <v>748</v>
      </c>
      <c r="L238" s="221" t="s">
        <v>301</v>
      </c>
      <c r="M238" s="221" t="s">
        <v>302</v>
      </c>
      <c r="N238" s="221" t="s">
        <v>529</v>
      </c>
      <c r="O238" s="222">
        <f>ROUND((((IF(K238=Datos!$B$109,4,IF(K238=Datos!$B$110,3,IF(K238=Datos!$B$111,2,IF(K238=Datos!$B$112,1,0)))))+(IF(L238=Datos!$B$115,4,IF(L238=Datos!$B$116,3,IF(L238=Datos!$B$117,2,IF(L238=Datos!$B$118,1,0)))))+(IF(M238=Datos!$B$121,4,IF(M238=Datos!$B$122,3,IF(M238=Datos!$B$123,2,IF(M238=Datos!$B$124,1,0)))))+(IF(N238=Datos!$B$127,4,IF(N238=Datos!$B$128,3,IF(N238=Datos!$B$129,2,IF(N238=Datos!$B$130,1,0))))))/4),0)</f>
        <v>2</v>
      </c>
      <c r="P238" s="221" t="s">
        <v>749</v>
      </c>
      <c r="Q238" s="221" t="s">
        <v>301</v>
      </c>
      <c r="R238" s="221" t="s">
        <v>302</v>
      </c>
      <c r="S238" s="221" t="s">
        <v>537</v>
      </c>
      <c r="T238" s="222">
        <f>ROUND((((IF(P238=Datos!$B$109,4,IF(P238=Datos!$B$110,3,IF(P238=Datos!$B$111,2,IF(P238=Datos!$B$112,1,0)))))+(IF(Q238=Datos!$B$115,4,IF(Q238=Datos!$B$116,3,IF(Q238=Datos!$B$117,2,IF(Q238=Datos!$B$118,1,0)))))+(IF(R238=Datos!$B$121,4,IF(R238=Datos!$B$122,3,IF(R238=Datos!$B$123,2,IF(R238=Datos!$B$124,1,0)))))+(IF(S238=Datos!$B$127,4,IF(S238=Datos!$B$128,3,IF(S238=Datos!$B$129,2,IF(S238=Datos!$B$130,1,0))))))/4),0)</f>
        <v>1</v>
      </c>
      <c r="U238" s="221" t="s">
        <v>748</v>
      </c>
      <c r="V238" s="221" t="s">
        <v>299</v>
      </c>
      <c r="W238" s="221" t="s">
        <v>300</v>
      </c>
      <c r="X238" s="221" t="s">
        <v>529</v>
      </c>
      <c r="Y238" s="222">
        <f>ROUND((((IF(U238=Datos!$B$109,4,IF(U238=Datos!$B$110,3,IF(U238=Datos!$B$111,2,IF(U238=Datos!$B$112,1,0)))))+(IF(V238=Datos!$B$115,4,IF(V238=Datos!$B$116,3,IF(V238=Datos!$B$117,2,IF(V238=Datos!$B$118,1,0)))))+(IF(W238=Datos!$B$121,4,IF(W238=Datos!$B$122,3,IF(W238=Datos!$B$123,2,IF(W238=Datos!$B$124,1,0)))))+(IF(X238=Datos!$B$127,4,IF(X238=Datos!$B$128,3,IF(X238=Datos!$B$129,2,IF(X238=Datos!$B$130,1,0))))))/4),0)</f>
        <v>2</v>
      </c>
      <c r="Z238" s="222">
        <f>IF(J238=Datos!$B$102,5*(O238+T238+Y238),IF(J238=Datos!$B$103,4*(O238+T238+Y238),IF(J238=Datos!$B$104,3*(O238+T238+Y238),IF(J238=Datos!$B$105,2*(O238+T238+Y238),IF(J238=Datos!$B$106,1*(O238+T238+Y238),0)))))</f>
        <v>5</v>
      </c>
      <c r="AA238" s="223" t="str">
        <f t="shared" si="22"/>
        <v>RIESGO LEVE</v>
      </c>
      <c r="AB238" s="224" t="s">
        <v>742</v>
      </c>
      <c r="AC238" s="222"/>
      <c r="AD238" s="222"/>
      <c r="AE238" s="222"/>
      <c r="AF238" s="225"/>
    </row>
    <row r="239" spans="1:32" s="45" customFormat="1" ht="97.5" customHeight="1" thickBot="1">
      <c r="A239" s="209"/>
      <c r="B239" s="209"/>
      <c r="C239" s="357" t="s">
        <v>582</v>
      </c>
      <c r="D239" s="358"/>
      <c r="E239" s="221" t="s">
        <v>684</v>
      </c>
      <c r="F239" s="221" t="s">
        <v>676</v>
      </c>
      <c r="G239" s="221" t="s">
        <v>696</v>
      </c>
      <c r="H239" s="221" t="s">
        <v>691</v>
      </c>
      <c r="I239" s="221" t="s">
        <v>704</v>
      </c>
      <c r="J239" s="221" t="s">
        <v>281</v>
      </c>
      <c r="K239" s="221" t="s">
        <v>748</v>
      </c>
      <c r="L239" s="221" t="s">
        <v>299</v>
      </c>
      <c r="M239" s="221" t="s">
        <v>302</v>
      </c>
      <c r="N239" s="221" t="s">
        <v>529</v>
      </c>
      <c r="O239" s="222">
        <f>ROUND((((IF(K239=Datos!$B$109,4,IF(K239=Datos!$B$110,3,IF(K239=Datos!$B$111,2,IF(K239=Datos!$B$112,1,0)))))+(IF(L239=Datos!$B$115,4,IF(L239=Datos!$B$116,3,IF(L239=Datos!$B$117,2,IF(L239=Datos!$B$118,1,0)))))+(IF(M239=Datos!$B$121,4,IF(M239=Datos!$B$122,3,IF(M239=Datos!$B$123,2,IF(M239=Datos!$B$124,1,0)))))+(IF(N239=Datos!$B$127,4,IF(N239=Datos!$B$128,3,IF(N239=Datos!$B$129,2,IF(N239=Datos!$B$130,1,0))))))/4),0)</f>
        <v>2</v>
      </c>
      <c r="P239" s="221" t="s">
        <v>749</v>
      </c>
      <c r="Q239" s="221" t="s">
        <v>299</v>
      </c>
      <c r="R239" s="221" t="s">
        <v>302</v>
      </c>
      <c r="S239" s="221" t="s">
        <v>537</v>
      </c>
      <c r="T239" s="222">
        <f>ROUND((((IF(P239=Datos!$B$109,4,IF(P239=Datos!$B$110,3,IF(P239=Datos!$B$111,2,IF(P239=Datos!$B$112,1,0)))))+(IF(Q239=Datos!$B$115,4,IF(Q239=Datos!$B$116,3,IF(Q239=Datos!$B$117,2,IF(Q239=Datos!$B$118,1,0)))))+(IF(R239=Datos!$B$121,4,IF(R239=Datos!$B$122,3,IF(R239=Datos!$B$123,2,IF(R239=Datos!$B$124,1,0)))))+(IF(S239=Datos!$B$127,4,IF(S239=Datos!$B$128,3,IF(S239=Datos!$B$129,2,IF(S239=Datos!$B$130,1,0))))))/4),0)</f>
        <v>1</v>
      </c>
      <c r="U239" s="221" t="s">
        <v>749</v>
      </c>
      <c r="V239" s="221" t="s">
        <v>299</v>
      </c>
      <c r="W239" s="221" t="s">
        <v>302</v>
      </c>
      <c r="X239" s="221" t="s">
        <v>529</v>
      </c>
      <c r="Y239" s="222">
        <f>ROUND((((IF(U239=Datos!$B$109,4,IF(U239=Datos!$B$110,3,IF(U239=Datos!$B$111,2,IF(U239=Datos!$B$112,1,0)))))+(IF(V239=Datos!$B$115,4,IF(V239=Datos!$B$116,3,IF(V239=Datos!$B$117,2,IF(V239=Datos!$B$118,1,0)))))+(IF(W239=Datos!$B$121,4,IF(W239=Datos!$B$122,3,IF(W239=Datos!$B$123,2,IF(W239=Datos!$B$124,1,0)))))+(IF(X239=Datos!$B$127,4,IF(X239=Datos!$B$128,3,IF(X239=Datos!$B$129,2,IF(X239=Datos!$B$130,1,0))))))/4),0)</f>
        <v>2</v>
      </c>
      <c r="Z239" s="222">
        <f>IF(J239=Datos!$B$102,5*(O239+T239+Y239),IF(J239=Datos!$B$103,4*(O239+T239+Y239),IF(J239=Datos!$B$104,3*(O239+T239+Y239),IF(J239=Datos!$B$105,2*(O239+T239+Y239),IF(J239=Datos!$B$106,1*(O239+T239+Y239),0)))))</f>
        <v>10</v>
      </c>
      <c r="AA239" s="223" t="str">
        <f t="shared" si="22"/>
        <v>RIESGO LEVE</v>
      </c>
      <c r="AB239" s="224" t="s">
        <v>742</v>
      </c>
      <c r="AC239" s="222"/>
      <c r="AD239" s="222"/>
      <c r="AE239" s="222"/>
      <c r="AF239" s="225"/>
    </row>
    <row r="240" spans="1:32" s="45" customFormat="1" ht="97.5" customHeight="1" thickBot="1">
      <c r="A240" s="209"/>
      <c r="B240" s="209"/>
      <c r="C240" s="357" t="s">
        <v>582</v>
      </c>
      <c r="D240" s="358"/>
      <c r="E240" s="221" t="s">
        <v>684</v>
      </c>
      <c r="F240" s="221" t="s">
        <v>676</v>
      </c>
      <c r="G240" s="221" t="s">
        <v>696</v>
      </c>
      <c r="H240" s="221" t="s">
        <v>691</v>
      </c>
      <c r="I240" s="221" t="s">
        <v>706</v>
      </c>
      <c r="J240" s="221" t="s">
        <v>280</v>
      </c>
      <c r="K240" s="221" t="s">
        <v>749</v>
      </c>
      <c r="L240" s="221" t="s">
        <v>299</v>
      </c>
      <c r="M240" s="221" t="s">
        <v>302</v>
      </c>
      <c r="N240" s="221" t="s">
        <v>529</v>
      </c>
      <c r="O240" s="222">
        <f>ROUND((((IF(K240=Datos!$B$109,4,IF(K240=Datos!$B$110,3,IF(K240=Datos!$B$111,2,IF(K240=Datos!$B$112,1,0)))))+(IF(L240=Datos!$B$115,4,IF(L240=Datos!$B$116,3,IF(L240=Datos!$B$117,2,IF(L240=Datos!$B$118,1,0)))))+(IF(M240=Datos!$B$121,4,IF(M240=Datos!$B$122,3,IF(M240=Datos!$B$123,2,IF(M240=Datos!$B$124,1,0)))))+(IF(N240=Datos!$B$127,4,IF(N240=Datos!$B$128,3,IF(N240=Datos!$B$129,2,IF(N240=Datos!$B$130,1,0))))))/4),0)</f>
        <v>2</v>
      </c>
      <c r="P240" s="221" t="s">
        <v>749</v>
      </c>
      <c r="Q240" s="221" t="s">
        <v>299</v>
      </c>
      <c r="R240" s="221" t="s">
        <v>302</v>
      </c>
      <c r="S240" s="221" t="s">
        <v>537</v>
      </c>
      <c r="T240" s="222">
        <f>ROUND((((IF(P240=Datos!$B$109,4,IF(P240=Datos!$B$110,3,IF(P240=Datos!$B$111,2,IF(P240=Datos!$B$112,1,0)))))+(IF(Q240=Datos!$B$115,4,IF(Q240=Datos!$B$116,3,IF(Q240=Datos!$B$117,2,IF(Q240=Datos!$B$118,1,0)))))+(IF(R240=Datos!$B$121,4,IF(R240=Datos!$B$122,3,IF(R240=Datos!$B$123,2,IF(R240=Datos!$B$124,1,0)))))+(IF(S240=Datos!$B$127,4,IF(S240=Datos!$B$128,3,IF(S240=Datos!$B$129,2,IF(S240=Datos!$B$130,1,0))))))/4),0)</f>
        <v>1</v>
      </c>
      <c r="U240" s="221" t="s">
        <v>748</v>
      </c>
      <c r="V240" s="221" t="s">
        <v>299</v>
      </c>
      <c r="W240" s="221" t="s">
        <v>302</v>
      </c>
      <c r="X240" s="221" t="s">
        <v>529</v>
      </c>
      <c r="Y240" s="222">
        <f>ROUND((((IF(U240=Datos!$B$109,4,IF(U240=Datos!$B$110,3,IF(U240=Datos!$B$111,2,IF(U240=Datos!$B$112,1,0)))))+(IF(V240=Datos!$B$115,4,IF(V240=Datos!$B$116,3,IF(V240=Datos!$B$117,2,IF(V240=Datos!$B$118,1,0)))))+(IF(W240=Datos!$B$121,4,IF(W240=Datos!$B$122,3,IF(W240=Datos!$B$123,2,IF(W240=Datos!$B$124,1,0)))))+(IF(X240=Datos!$B$127,4,IF(X240=Datos!$B$128,3,IF(X240=Datos!$B$129,2,IF(X240=Datos!$B$130,1,0))))))/4),0)</f>
        <v>2</v>
      </c>
      <c r="Z240" s="222">
        <f>IF(J240=Datos!$B$102,5*(O240+T240+Y240),IF(J240=Datos!$B$103,4*(O240+T240+Y240),IF(J240=Datos!$B$104,3*(O240+T240+Y240),IF(J240=Datos!$B$105,2*(O240+T240+Y240),IF(J240=Datos!$B$106,1*(O240+T240+Y240),0)))))</f>
        <v>15</v>
      </c>
      <c r="AA240" s="223" t="str">
        <f t="shared" si="22"/>
        <v>RIESGO LEVE</v>
      </c>
      <c r="AB240" s="224" t="s">
        <v>742</v>
      </c>
      <c r="AC240" s="222"/>
      <c r="AD240" s="222"/>
      <c r="AE240" s="222"/>
      <c r="AF240" s="225"/>
    </row>
    <row r="241" spans="1:32" s="45" customFormat="1" ht="97.5" customHeight="1" thickBot="1">
      <c r="A241" s="209"/>
      <c r="B241" s="209"/>
      <c r="C241" s="357" t="s">
        <v>582</v>
      </c>
      <c r="D241" s="358"/>
      <c r="E241" s="221" t="s">
        <v>685</v>
      </c>
      <c r="F241" s="221" t="s">
        <v>676</v>
      </c>
      <c r="G241" s="221" t="s">
        <v>696</v>
      </c>
      <c r="H241" s="221" t="s">
        <v>689</v>
      </c>
      <c r="I241" s="221" t="s">
        <v>700</v>
      </c>
      <c r="J241" s="221" t="s">
        <v>280</v>
      </c>
      <c r="K241" s="221" t="s">
        <v>749</v>
      </c>
      <c r="L241" s="221" t="s">
        <v>299</v>
      </c>
      <c r="M241" s="221" t="s">
        <v>302</v>
      </c>
      <c r="N241" s="221" t="s">
        <v>530</v>
      </c>
      <c r="O241" s="222">
        <f>ROUND((((IF(K241=Datos!$B$109,4,IF(K241=Datos!$B$110,3,IF(K241=Datos!$B$111,2,IF(K241=Datos!$B$112,1,0)))))+(IF(L241=Datos!$B$115,4,IF(L241=Datos!$B$116,3,IF(L241=Datos!$B$117,2,IF(L241=Datos!$B$118,1,0)))))+(IF(M241=Datos!$B$121,4,IF(M241=Datos!$B$122,3,IF(M241=Datos!$B$123,2,IF(M241=Datos!$B$124,1,0)))))+(IF(N241=Datos!$B$127,4,IF(N241=Datos!$B$128,3,IF(N241=Datos!$B$129,2,IF(N241=Datos!$B$130,1,0))))))/4),0)</f>
        <v>1</v>
      </c>
      <c r="P241" s="221" t="s">
        <v>749</v>
      </c>
      <c r="Q241" s="221" t="s">
        <v>299</v>
      </c>
      <c r="R241" s="221" t="s">
        <v>302</v>
      </c>
      <c r="S241" s="221" t="s">
        <v>536</v>
      </c>
      <c r="T241" s="222">
        <f>ROUND((((IF(P241=Datos!$B$109,4,IF(P241=Datos!$B$110,3,IF(P241=Datos!$B$111,2,IF(P241=Datos!$B$112,1,0)))))+(IF(Q241=Datos!$B$115,4,IF(Q241=Datos!$B$116,3,IF(Q241=Datos!$B$117,2,IF(Q241=Datos!$B$118,1,0)))))+(IF(R241=Datos!$B$121,4,IF(R241=Datos!$B$122,3,IF(R241=Datos!$B$123,2,IF(R241=Datos!$B$124,1,0)))))+(IF(S241=Datos!$B$127,4,IF(S241=Datos!$B$128,3,IF(S241=Datos!$B$129,2,IF(S241=Datos!$B$130,1,0))))))/4),0)</f>
        <v>1</v>
      </c>
      <c r="U241" s="221" t="s">
        <v>749</v>
      </c>
      <c r="V241" s="221" t="s">
        <v>299</v>
      </c>
      <c r="W241" s="221" t="s">
        <v>302</v>
      </c>
      <c r="X241" s="221" t="s">
        <v>540</v>
      </c>
      <c r="Y241" s="222">
        <f>ROUND((((IF(U241=Datos!$B$109,4,IF(U241=Datos!$B$110,3,IF(U241=Datos!$B$111,2,IF(U241=Datos!$B$112,1,0)))))+(IF(V241=Datos!$B$115,4,IF(V241=Datos!$B$116,3,IF(V241=Datos!$B$117,2,IF(V241=Datos!$B$118,1,0)))))+(IF(W241=Datos!$B$121,4,IF(W241=Datos!$B$122,3,IF(W241=Datos!$B$123,2,IF(W241=Datos!$B$124,1,0)))))+(IF(X241=Datos!$B$127,4,IF(X241=Datos!$B$128,3,IF(X241=Datos!$B$129,2,IF(X241=Datos!$B$130,1,0))))))/4),0)</f>
        <v>1</v>
      </c>
      <c r="Z241" s="222">
        <f>IF(J241=Datos!$B$102,5*(O241+T241+Y241),IF(J241=Datos!$B$103,4*(O241+T241+Y241),IF(J241=Datos!$B$104,3*(O241+T241+Y241),IF(J241=Datos!$B$105,2*(O241+T241+Y241),IF(J241=Datos!$B$106,1*(O241+T241+Y241),0)))))</f>
        <v>9</v>
      </c>
      <c r="AA241" s="223" t="str">
        <f t="shared" ref="AA241:AA245" si="28">IF(Z241=0,"-",IF(Z241&gt;40,"RIESGO SIGNIFICATIVO",IF(Z241&lt;21,"RIESGO LEVE","RIESGO MODERADO")))</f>
        <v>RIESGO LEVE</v>
      </c>
      <c r="AB241" s="224" t="s">
        <v>742</v>
      </c>
      <c r="AC241" s="222"/>
      <c r="AD241" s="222"/>
      <c r="AE241" s="222"/>
      <c r="AF241" s="225"/>
    </row>
    <row r="242" spans="1:32" s="45" customFormat="1" ht="97.5" customHeight="1" thickBot="1">
      <c r="A242" s="209"/>
      <c r="B242" s="209"/>
      <c r="C242" s="357" t="s">
        <v>582</v>
      </c>
      <c r="D242" s="358"/>
      <c r="E242" s="221" t="s">
        <v>685</v>
      </c>
      <c r="F242" s="221" t="s">
        <v>676</v>
      </c>
      <c r="G242" s="221" t="s">
        <v>696</v>
      </c>
      <c r="H242" s="221" t="s">
        <v>691</v>
      </c>
      <c r="I242" s="221" t="s">
        <v>700</v>
      </c>
      <c r="J242" s="221" t="s">
        <v>280</v>
      </c>
      <c r="K242" s="221" t="s">
        <v>749</v>
      </c>
      <c r="L242" s="221" t="s">
        <v>299</v>
      </c>
      <c r="M242" s="221" t="s">
        <v>302</v>
      </c>
      <c r="N242" s="221" t="s">
        <v>530</v>
      </c>
      <c r="O242" s="222">
        <f>ROUND((((IF(K242=Datos!$B$109,4,IF(K242=Datos!$B$110,3,IF(K242=Datos!$B$111,2,IF(K242=Datos!$B$112,1,0)))))+(IF(L242=Datos!$B$115,4,IF(L242=Datos!$B$116,3,IF(L242=Datos!$B$117,2,IF(L242=Datos!$B$118,1,0)))))+(IF(M242=Datos!$B$121,4,IF(M242=Datos!$B$122,3,IF(M242=Datos!$B$123,2,IF(M242=Datos!$B$124,1,0)))))+(IF(N242=Datos!$B$127,4,IF(N242=Datos!$B$128,3,IF(N242=Datos!$B$129,2,IF(N242=Datos!$B$130,1,0))))))/4),0)</f>
        <v>1</v>
      </c>
      <c r="P242" s="221" t="s">
        <v>749</v>
      </c>
      <c r="Q242" s="221" t="s">
        <v>299</v>
      </c>
      <c r="R242" s="221" t="s">
        <v>302</v>
      </c>
      <c r="S242" s="221" t="s">
        <v>536</v>
      </c>
      <c r="T242" s="222">
        <f>ROUND((((IF(P242=Datos!$B$109,4,IF(P242=Datos!$B$110,3,IF(P242=Datos!$B$111,2,IF(P242=Datos!$B$112,1,0)))))+(IF(Q242=Datos!$B$115,4,IF(Q242=Datos!$B$116,3,IF(Q242=Datos!$B$117,2,IF(Q242=Datos!$B$118,1,0)))))+(IF(R242=Datos!$B$121,4,IF(R242=Datos!$B$122,3,IF(R242=Datos!$B$123,2,IF(R242=Datos!$B$124,1,0)))))+(IF(S242=Datos!$B$127,4,IF(S242=Datos!$B$128,3,IF(S242=Datos!$B$129,2,IF(S242=Datos!$B$130,1,0))))))/4),0)</f>
        <v>1</v>
      </c>
      <c r="U242" s="221" t="s">
        <v>749</v>
      </c>
      <c r="V242" s="221" t="s">
        <v>299</v>
      </c>
      <c r="W242" s="221" t="s">
        <v>302</v>
      </c>
      <c r="X242" s="221" t="s">
        <v>540</v>
      </c>
      <c r="Y242" s="222">
        <f>ROUND((((IF(U242=Datos!$B$109,4,IF(U242=Datos!$B$110,3,IF(U242=Datos!$B$111,2,IF(U242=Datos!$B$112,1,0)))))+(IF(V242=Datos!$B$115,4,IF(V242=Datos!$B$116,3,IF(V242=Datos!$B$117,2,IF(V242=Datos!$B$118,1,0)))))+(IF(W242=Datos!$B$121,4,IF(W242=Datos!$B$122,3,IF(W242=Datos!$B$123,2,IF(W242=Datos!$B$124,1,0)))))+(IF(X242=Datos!$B$127,4,IF(X242=Datos!$B$128,3,IF(X242=Datos!$B$129,2,IF(X242=Datos!$B$130,1,0))))))/4),0)</f>
        <v>1</v>
      </c>
      <c r="Z242" s="222">
        <f>IF(J242=Datos!$B$102,5*(O242+T242+Y242),IF(J242=Datos!$B$103,4*(O242+T242+Y242),IF(J242=Datos!$B$104,3*(O242+T242+Y242),IF(J242=Datos!$B$105,2*(O242+T242+Y242),IF(J242=Datos!$B$106,1*(O242+T242+Y242),0)))))</f>
        <v>9</v>
      </c>
      <c r="AA242" s="223" t="str">
        <f t="shared" si="28"/>
        <v>RIESGO LEVE</v>
      </c>
      <c r="AB242" s="224" t="s">
        <v>742</v>
      </c>
      <c r="AC242" s="222"/>
      <c r="AD242" s="222"/>
      <c r="AE242" s="222"/>
      <c r="AF242" s="225"/>
    </row>
    <row r="243" spans="1:32" s="45" customFormat="1" ht="97.5" customHeight="1" thickBot="1">
      <c r="A243" s="209"/>
      <c r="B243" s="209"/>
      <c r="C243" s="357" t="s">
        <v>582</v>
      </c>
      <c r="D243" s="358"/>
      <c r="E243" s="221" t="s">
        <v>685</v>
      </c>
      <c r="F243" s="221" t="s">
        <v>676</v>
      </c>
      <c r="G243" s="221" t="s">
        <v>696</v>
      </c>
      <c r="H243" s="221" t="s">
        <v>689</v>
      </c>
      <c r="I243" s="221" t="s">
        <v>704</v>
      </c>
      <c r="J243" s="221" t="s">
        <v>280</v>
      </c>
      <c r="K243" s="221" t="s">
        <v>749</v>
      </c>
      <c r="L243" s="221" t="s">
        <v>299</v>
      </c>
      <c r="M243" s="221" t="s">
        <v>300</v>
      </c>
      <c r="N243" s="221" t="s">
        <v>529</v>
      </c>
      <c r="O243" s="222">
        <f>ROUND((((IF(K243=Datos!$B$109,4,IF(K243=Datos!$B$110,3,IF(K243=Datos!$B$111,2,IF(K243=Datos!$B$112,1,0)))))+(IF(L243=Datos!$B$115,4,IF(L243=Datos!$B$116,3,IF(L243=Datos!$B$117,2,IF(L243=Datos!$B$118,1,0)))))+(IF(M243=Datos!$B$121,4,IF(M243=Datos!$B$122,3,IF(M243=Datos!$B$123,2,IF(M243=Datos!$B$124,1,0)))))+(IF(N243=Datos!$B$127,4,IF(N243=Datos!$B$128,3,IF(N243=Datos!$B$129,2,IF(N243=Datos!$B$130,1,0))))))/4),0)</f>
        <v>2</v>
      </c>
      <c r="P243" s="221" t="s">
        <v>749</v>
      </c>
      <c r="Q243" s="221" t="s">
        <v>299</v>
      </c>
      <c r="R243" s="221" t="s">
        <v>300</v>
      </c>
      <c r="S243" s="221" t="s">
        <v>536</v>
      </c>
      <c r="T243" s="222">
        <f>ROUND((((IF(P243=Datos!$B$109,4,IF(P243=Datos!$B$110,3,IF(P243=Datos!$B$111,2,IF(P243=Datos!$B$112,1,0)))))+(IF(Q243=Datos!$B$115,4,IF(Q243=Datos!$B$116,3,IF(Q243=Datos!$B$117,2,IF(Q243=Datos!$B$118,1,0)))))+(IF(R243=Datos!$B$121,4,IF(R243=Datos!$B$122,3,IF(R243=Datos!$B$123,2,IF(R243=Datos!$B$124,1,0)))))+(IF(S243=Datos!$B$127,4,IF(S243=Datos!$B$128,3,IF(S243=Datos!$B$129,2,IF(S243=Datos!$B$130,1,0))))))/4),0)</f>
        <v>1</v>
      </c>
      <c r="U243" s="221" t="s">
        <v>749</v>
      </c>
      <c r="V243" s="221" t="s">
        <v>299</v>
      </c>
      <c r="W243" s="221" t="s">
        <v>300</v>
      </c>
      <c r="X243" s="221" t="s">
        <v>540</v>
      </c>
      <c r="Y243" s="222">
        <f>ROUND((((IF(U243=Datos!$B$109,4,IF(U243=Datos!$B$110,3,IF(U243=Datos!$B$111,2,IF(U243=Datos!$B$112,1,0)))))+(IF(V243=Datos!$B$115,4,IF(V243=Datos!$B$116,3,IF(V243=Datos!$B$117,2,IF(V243=Datos!$B$118,1,0)))))+(IF(W243=Datos!$B$121,4,IF(W243=Datos!$B$122,3,IF(W243=Datos!$B$123,2,IF(W243=Datos!$B$124,1,0)))))+(IF(X243=Datos!$B$127,4,IF(X243=Datos!$B$128,3,IF(X243=Datos!$B$129,2,IF(X243=Datos!$B$130,1,0))))))/4),0)</f>
        <v>2</v>
      </c>
      <c r="Z243" s="222">
        <f>IF(J243=Datos!$B$102,5*(O243+T243+Y243),IF(J243=Datos!$B$103,4*(O243+T243+Y243),IF(J243=Datos!$B$104,3*(O243+T243+Y243),IF(J243=Datos!$B$105,2*(O243+T243+Y243),IF(J243=Datos!$B$106,1*(O243+T243+Y243),0)))))</f>
        <v>15</v>
      </c>
      <c r="AA243" s="223" t="str">
        <f t="shared" si="28"/>
        <v>RIESGO LEVE</v>
      </c>
      <c r="AB243" s="224" t="s">
        <v>742</v>
      </c>
      <c r="AC243" s="222"/>
      <c r="AD243" s="222"/>
      <c r="AE243" s="222"/>
      <c r="AF243" s="225"/>
    </row>
    <row r="244" spans="1:32" s="45" customFormat="1" ht="97.5" customHeight="1" thickBot="1">
      <c r="A244" s="209"/>
      <c r="B244" s="209"/>
      <c r="C244" s="357" t="s">
        <v>582</v>
      </c>
      <c r="D244" s="358"/>
      <c r="E244" s="221" t="s">
        <v>685</v>
      </c>
      <c r="F244" s="221" t="s">
        <v>676</v>
      </c>
      <c r="G244" s="221" t="s">
        <v>696</v>
      </c>
      <c r="H244" s="221" t="s">
        <v>691</v>
      </c>
      <c r="I244" s="221" t="s">
        <v>704</v>
      </c>
      <c r="J244" s="221" t="s">
        <v>280</v>
      </c>
      <c r="K244" s="221" t="s">
        <v>749</v>
      </c>
      <c r="L244" s="221" t="s">
        <v>299</v>
      </c>
      <c r="M244" s="221" t="s">
        <v>300</v>
      </c>
      <c r="N244" s="221" t="s">
        <v>529</v>
      </c>
      <c r="O244" s="222">
        <f>ROUND((((IF(K244=Datos!$B$109,4,IF(K244=Datos!$B$110,3,IF(K244=Datos!$B$111,2,IF(K244=Datos!$B$112,1,0)))))+(IF(L244=Datos!$B$115,4,IF(L244=Datos!$B$116,3,IF(L244=Datos!$B$117,2,IF(L244=Datos!$B$118,1,0)))))+(IF(M244=Datos!$B$121,4,IF(M244=Datos!$B$122,3,IF(M244=Datos!$B$123,2,IF(M244=Datos!$B$124,1,0)))))+(IF(N244=Datos!$B$127,4,IF(N244=Datos!$B$128,3,IF(N244=Datos!$B$129,2,IF(N244=Datos!$B$130,1,0))))))/4),0)</f>
        <v>2</v>
      </c>
      <c r="P244" s="221" t="s">
        <v>749</v>
      </c>
      <c r="Q244" s="221" t="s">
        <v>299</v>
      </c>
      <c r="R244" s="221" t="s">
        <v>300</v>
      </c>
      <c r="S244" s="221" t="s">
        <v>536</v>
      </c>
      <c r="T244" s="222">
        <f>ROUND((((IF(P244=Datos!$B$109,4,IF(P244=Datos!$B$110,3,IF(P244=Datos!$B$111,2,IF(P244=Datos!$B$112,1,0)))))+(IF(Q244=Datos!$B$115,4,IF(Q244=Datos!$B$116,3,IF(Q244=Datos!$B$117,2,IF(Q244=Datos!$B$118,1,0)))))+(IF(R244=Datos!$B$121,4,IF(R244=Datos!$B$122,3,IF(R244=Datos!$B$123,2,IF(R244=Datos!$B$124,1,0)))))+(IF(S244=Datos!$B$127,4,IF(S244=Datos!$B$128,3,IF(S244=Datos!$B$129,2,IF(S244=Datos!$B$130,1,0))))))/4),0)</f>
        <v>1</v>
      </c>
      <c r="U244" s="221" t="s">
        <v>749</v>
      </c>
      <c r="V244" s="221" t="s">
        <v>299</v>
      </c>
      <c r="W244" s="221" t="s">
        <v>300</v>
      </c>
      <c r="X244" s="221" t="s">
        <v>540</v>
      </c>
      <c r="Y244" s="222">
        <f>ROUND((((IF(U244=Datos!$B$109,4,IF(U244=Datos!$B$110,3,IF(U244=Datos!$B$111,2,IF(U244=Datos!$B$112,1,0)))))+(IF(V244=Datos!$B$115,4,IF(V244=Datos!$B$116,3,IF(V244=Datos!$B$117,2,IF(V244=Datos!$B$118,1,0)))))+(IF(W244=Datos!$B$121,4,IF(W244=Datos!$B$122,3,IF(W244=Datos!$B$123,2,IF(W244=Datos!$B$124,1,0)))))+(IF(X244=Datos!$B$127,4,IF(X244=Datos!$B$128,3,IF(X244=Datos!$B$129,2,IF(X244=Datos!$B$130,1,0))))))/4),0)</f>
        <v>2</v>
      </c>
      <c r="Z244" s="222">
        <f>IF(J244=Datos!$B$102,5*(O244+T244+Y244),IF(J244=Datos!$B$103,4*(O244+T244+Y244),IF(J244=Datos!$B$104,3*(O244+T244+Y244),IF(J244=Datos!$B$105,2*(O244+T244+Y244),IF(J244=Datos!$B$106,1*(O244+T244+Y244),0)))))</f>
        <v>15</v>
      </c>
      <c r="AA244" s="223" t="str">
        <f t="shared" si="28"/>
        <v>RIESGO LEVE</v>
      </c>
      <c r="AB244" s="224" t="s">
        <v>742</v>
      </c>
      <c r="AC244" s="222"/>
      <c r="AD244" s="222"/>
      <c r="AE244" s="222"/>
      <c r="AF244" s="225"/>
    </row>
    <row r="245" spans="1:32" s="45" customFormat="1" ht="97.5" customHeight="1" thickBot="1">
      <c r="A245" s="209"/>
      <c r="B245" s="209"/>
      <c r="C245" s="357" t="s">
        <v>582</v>
      </c>
      <c r="D245" s="358"/>
      <c r="E245" s="221" t="s">
        <v>685</v>
      </c>
      <c r="F245" s="221" t="s">
        <v>676</v>
      </c>
      <c r="G245" s="221" t="s">
        <v>696</v>
      </c>
      <c r="H245" s="221" t="s">
        <v>694</v>
      </c>
      <c r="I245" s="221" t="s">
        <v>725</v>
      </c>
      <c r="J245" s="221" t="s">
        <v>281</v>
      </c>
      <c r="K245" s="221" t="s">
        <v>749</v>
      </c>
      <c r="L245" s="221" t="s">
        <v>301</v>
      </c>
      <c r="M245" s="221" t="s">
        <v>300</v>
      </c>
      <c r="N245" s="221" t="s">
        <v>529</v>
      </c>
      <c r="O245" s="222">
        <f>ROUND((((IF(K245=Datos!$B$109,4,IF(K245=Datos!$B$110,3,IF(K245=Datos!$B$111,2,IF(K245=Datos!$B$112,1,0)))))+(IF(L245=Datos!$B$115,4,IF(L245=Datos!$B$116,3,IF(L245=Datos!$B$117,2,IF(L245=Datos!$B$118,1,0)))))+(IF(M245=Datos!$B$121,4,IF(M245=Datos!$B$122,3,IF(M245=Datos!$B$123,2,IF(M245=Datos!$B$124,1,0)))))+(IF(N245=Datos!$B$127,4,IF(N245=Datos!$B$128,3,IF(N245=Datos!$B$129,2,IF(N245=Datos!$B$130,1,0))))))/4),0)</f>
        <v>2</v>
      </c>
      <c r="P245" s="221" t="s">
        <v>749</v>
      </c>
      <c r="Q245" s="221" t="s">
        <v>301</v>
      </c>
      <c r="R245" s="221" t="s">
        <v>300</v>
      </c>
      <c r="S245" s="221" t="s">
        <v>537</v>
      </c>
      <c r="T245" s="222">
        <f>ROUND((((IF(P245=Datos!$B$109,4,IF(P245=Datos!$B$110,3,IF(P245=Datos!$B$111,2,IF(P245=Datos!$B$112,1,0)))))+(IF(Q245=Datos!$B$115,4,IF(Q245=Datos!$B$116,3,IF(Q245=Datos!$B$117,2,IF(Q245=Datos!$B$118,1,0)))))+(IF(R245=Datos!$B$121,4,IF(R245=Datos!$B$122,3,IF(R245=Datos!$B$123,2,IF(R245=Datos!$B$124,1,0)))))+(IF(S245=Datos!$B$127,4,IF(S245=Datos!$B$128,3,IF(S245=Datos!$B$129,2,IF(S245=Datos!$B$130,1,0))))))/4),0)</f>
        <v>1</v>
      </c>
      <c r="U245" s="221" t="s">
        <v>749</v>
      </c>
      <c r="V245" s="221" t="s">
        <v>301</v>
      </c>
      <c r="W245" s="221" t="s">
        <v>300</v>
      </c>
      <c r="X245" s="221" t="s">
        <v>540</v>
      </c>
      <c r="Y245" s="222">
        <f>ROUND((((IF(U245=Datos!$B$109,4,IF(U245=Datos!$B$110,3,IF(U245=Datos!$B$111,2,IF(U245=Datos!$B$112,1,0)))))+(IF(V245=Datos!$B$115,4,IF(V245=Datos!$B$116,3,IF(V245=Datos!$B$117,2,IF(V245=Datos!$B$118,1,0)))))+(IF(W245=Datos!$B$121,4,IF(W245=Datos!$B$122,3,IF(W245=Datos!$B$123,2,IF(W245=Datos!$B$124,1,0)))))+(IF(X245=Datos!$B$127,4,IF(X245=Datos!$B$128,3,IF(X245=Datos!$B$129,2,IF(X245=Datos!$B$130,1,0))))))/4),0)</f>
        <v>1</v>
      </c>
      <c r="Z245" s="222">
        <f>IF(J245=Datos!$B$102,5*(O245+T245+Y245),IF(J245=Datos!$B$103,4*(O245+T245+Y245),IF(J245=Datos!$B$104,3*(O245+T245+Y245),IF(J245=Datos!$B$105,2*(O245+T245+Y245),IF(J245=Datos!$B$106,1*(O245+T245+Y245),0)))))</f>
        <v>8</v>
      </c>
      <c r="AA245" s="223" t="str">
        <f t="shared" si="28"/>
        <v>RIESGO LEVE</v>
      </c>
      <c r="AB245" s="224" t="s">
        <v>742</v>
      </c>
      <c r="AC245" s="222"/>
      <c r="AD245" s="222"/>
      <c r="AE245" s="222"/>
      <c r="AF245" s="225"/>
    </row>
    <row r="246" spans="1:32" s="45" customFormat="1" ht="114.75" customHeight="1" thickBot="1">
      <c r="A246" s="209"/>
      <c r="B246" s="209"/>
      <c r="C246" s="357" t="s">
        <v>582</v>
      </c>
      <c r="D246" s="358"/>
      <c r="E246" s="221" t="s">
        <v>65</v>
      </c>
      <c r="F246" s="221" t="s">
        <v>676</v>
      </c>
      <c r="G246" s="221" t="s">
        <v>696</v>
      </c>
      <c r="H246" s="221" t="s">
        <v>691</v>
      </c>
      <c r="I246" s="221" t="s">
        <v>706</v>
      </c>
      <c r="J246" s="221" t="s">
        <v>280</v>
      </c>
      <c r="K246" s="221" t="s">
        <v>749</v>
      </c>
      <c r="L246" s="221" t="s">
        <v>301</v>
      </c>
      <c r="M246" s="221" t="s">
        <v>302</v>
      </c>
      <c r="N246" s="221" t="s">
        <v>530</v>
      </c>
      <c r="O246" s="222">
        <f>ROUND((((IF(K246=Datos!$B$109,4,IF(K246=Datos!$B$110,3,IF(K246=Datos!$B$111,2,IF(K246=Datos!$B$112,1,0)))))+(IF(L246=Datos!$B$115,4,IF(L246=Datos!$B$116,3,IF(L246=Datos!$B$117,2,IF(L246=Datos!$B$118,1,0)))))+(IF(M246=Datos!$B$121,4,IF(M246=Datos!$B$122,3,IF(M246=Datos!$B$123,2,IF(M246=Datos!$B$124,1,0)))))+(IF(N246=Datos!$B$127,4,IF(N246=Datos!$B$128,3,IF(N246=Datos!$B$129,2,IF(N246=Datos!$B$130,1,0))))))/4),0)</f>
        <v>1</v>
      </c>
      <c r="P246" s="221" t="s">
        <v>749</v>
      </c>
      <c r="Q246" s="221" t="s">
        <v>301</v>
      </c>
      <c r="R246" s="221" t="s">
        <v>302</v>
      </c>
      <c r="S246" s="221" t="s">
        <v>537</v>
      </c>
      <c r="T246" s="222">
        <f>ROUND((((IF(P246=Datos!$B$109,4,IF(P246=Datos!$B$110,3,IF(P246=Datos!$B$111,2,IF(P246=Datos!$B$112,1,0)))))+(IF(Q246=Datos!$B$115,4,IF(Q246=Datos!$B$116,3,IF(Q246=Datos!$B$117,2,IF(Q246=Datos!$B$118,1,0)))))+(IF(R246=Datos!$B$121,4,IF(R246=Datos!$B$122,3,IF(R246=Datos!$B$123,2,IF(R246=Datos!$B$124,1,0)))))+(IF(S246=Datos!$B$127,4,IF(S246=Datos!$B$128,3,IF(S246=Datos!$B$129,2,IF(S246=Datos!$B$130,1,0))))))/4),0)</f>
        <v>1</v>
      </c>
      <c r="U246" s="221" t="s">
        <v>749</v>
      </c>
      <c r="V246" s="221" t="s">
        <v>301</v>
      </c>
      <c r="W246" s="221" t="s">
        <v>302</v>
      </c>
      <c r="X246" s="221" t="s">
        <v>540</v>
      </c>
      <c r="Y246" s="222">
        <f>ROUND((((IF(U246=Datos!$B$109,4,IF(U246=Datos!$B$110,3,IF(U246=Datos!$B$111,2,IF(U246=Datos!$B$112,1,0)))))+(IF(V246=Datos!$B$115,4,IF(V246=Datos!$B$116,3,IF(V246=Datos!$B$117,2,IF(V246=Datos!$B$118,1,0)))))+(IF(W246=Datos!$B$121,4,IF(W246=Datos!$B$122,3,IF(W246=Datos!$B$123,2,IF(W246=Datos!$B$124,1,0)))))+(IF(X246=Datos!$B$127,4,IF(X246=Datos!$B$128,3,IF(X246=Datos!$B$129,2,IF(X246=Datos!$B$130,1,0))))))/4),0)</f>
        <v>1</v>
      </c>
      <c r="Z246" s="222">
        <f>IF(J246=Datos!$B$102,5*(O246+T246+Y246),IF(J246=Datos!$B$103,4*(O246+T246+Y246),IF(J246=Datos!$B$104,3*(O246+T246+Y246),IF(J246=Datos!$B$105,2*(O246+T246+Y246),IF(J246=Datos!$B$106,1*(O246+T246+Y246),0)))))</f>
        <v>9</v>
      </c>
      <c r="AA246" s="223" t="str">
        <f t="shared" si="22"/>
        <v>RIESGO LEVE</v>
      </c>
      <c r="AB246" s="224" t="s">
        <v>742</v>
      </c>
      <c r="AC246" s="222"/>
      <c r="AD246" s="222"/>
      <c r="AE246" s="222"/>
      <c r="AF246" s="225"/>
    </row>
    <row r="247" spans="1:32" ht="97.5" customHeight="1" thickBot="1">
      <c r="C247" s="357" t="s">
        <v>579</v>
      </c>
      <c r="D247" s="358"/>
      <c r="E247" s="221" t="s">
        <v>681</v>
      </c>
      <c r="F247" s="221" t="s">
        <v>670</v>
      </c>
      <c r="G247" s="221" t="s">
        <v>696</v>
      </c>
      <c r="H247" s="221" t="s">
        <v>691</v>
      </c>
      <c r="I247" s="221" t="s">
        <v>699</v>
      </c>
      <c r="J247" s="221" t="s">
        <v>280</v>
      </c>
      <c r="K247" s="221" t="s">
        <v>749</v>
      </c>
      <c r="L247" s="221" t="s">
        <v>296</v>
      </c>
      <c r="M247" s="221" t="s">
        <v>302</v>
      </c>
      <c r="N247" s="221" t="s">
        <v>298</v>
      </c>
      <c r="O247" s="222">
        <f>ROUND((((IF(K247=[7]Datos!$B$109,4,IF(K247=[7]Datos!$B$110,3,IF(K247=[7]Datos!$B$111,2,IF(K247=[7]Datos!$B$112,1,0)))))+(IF(L247=[7]Datos!$B$115,4,IF(L247=[7]Datos!$B$116,3,IF(L247=[7]Datos!$B$117,2,IF(L247=[7]Datos!$B$118,1,0)))))+(IF(M247=[7]Datos!$B$121,4,IF(M247=[7]Datos!$B$122,3,IF(M247=[7]Datos!$B$123,2,IF(M247=[7]Datos!$B$124,1,0)))))+(IF(N247=[7]Datos!$B$127,4,IF(N247=[7]Datos!$B$128,3,IF(N247=[7]Datos!$B$129,2,IF(N247=[7]Datos!$B$130,1,0))))))/4),0)</f>
        <v>2</v>
      </c>
      <c r="P247" s="221" t="s">
        <v>749</v>
      </c>
      <c r="Q247" s="221" t="s">
        <v>296</v>
      </c>
      <c r="R247" s="221" t="s">
        <v>302</v>
      </c>
      <c r="S247" s="221" t="s">
        <v>537</v>
      </c>
      <c r="T247" s="222">
        <f>ROUND((((IF(P247=[7]Datos!$B$109,4,IF(P247=[7]Datos!$B$110,3,IF(P247=[7]Datos!$B$111,2,IF(P247=[7]Datos!$B$112,1,0)))))+(IF(Q247=[7]Datos!$B$115,4,IF(Q247=[7]Datos!$B$116,3,IF(Q247=[7]Datos!$B$117,2,IF(Q247=[7]Datos!$B$118,1,0)))))+(IF(R247=[7]Datos!$B$121,4,IF(R247=[7]Datos!$B$122,3,IF(R247=[7]Datos!$B$123,2,IF(R247=[7]Datos!$B$124,1,0)))))+(IF(S247=[7]Datos!$B$127,4,IF(S247=[7]Datos!$B$128,3,IF(S247=[7]Datos!$B$129,2,IF(S247=[7]Datos!$B$130,1,0))))))/4),0)</f>
        <v>1</v>
      </c>
      <c r="U247" s="221" t="s">
        <v>295</v>
      </c>
      <c r="V247" s="221" t="s">
        <v>296</v>
      </c>
      <c r="W247" s="221" t="s">
        <v>302</v>
      </c>
      <c r="X247" s="221" t="s">
        <v>540</v>
      </c>
      <c r="Y247" s="222">
        <f>ROUND((((IF(U247=[7]Datos!$B$109,4,IF(U247=[7]Datos!$B$110,3,IF(U247=[7]Datos!$B$111,2,IF(U247=[7]Datos!$B$112,1,0)))))+(IF(V247=[7]Datos!$B$115,4,IF(V247=[7]Datos!$B$116,3,IF(V247=[7]Datos!$B$117,2,IF(V247=[7]Datos!$B$118,1,0)))))+(IF(W247=[7]Datos!$B$121,4,IF(W247=[7]Datos!$B$122,3,IF(W247=[7]Datos!$B$123,2,IF(W247=[7]Datos!$B$124,1,0)))))+(IF(X247=[7]Datos!$B$127,4,IF(X247=[7]Datos!$B$128,3,IF(X247=[7]Datos!$B$129,2,IF(X247=[7]Datos!$B$130,1,0))))))/4),0)</f>
        <v>2</v>
      </c>
      <c r="Z247" s="222">
        <f>IF(J247=[7]Datos!$B$102,5*(O247+T247+Y247),IF(J247=[7]Datos!$B$103,4*(O247+T247+Y247),IF(J247=[7]Datos!$B$104,3*(O247+T247+Y247),IF(J247=[7]Datos!$B$105,2*(O247+T247+Y247),IF(J247=[7]Datos!$B$106,1*(O247+T247+Y247),0)))))</f>
        <v>15</v>
      </c>
      <c r="AA247" s="223" t="str">
        <f t="shared" ref="AA247:AA256" si="29">IF(Z247=0,"-",IF(Z247&gt;40,"RIESGO SIGNIFICATIVO",IF(Z247&lt;21,"RIESGO LEVE","RIESGO MODERADO")))</f>
        <v>RIESGO LEVE</v>
      </c>
      <c r="AB247" s="224" t="s">
        <v>742</v>
      </c>
      <c r="AC247" s="222"/>
      <c r="AD247" s="222"/>
      <c r="AE247" s="222"/>
      <c r="AF247" s="225"/>
    </row>
    <row r="248" spans="1:32" ht="97.5" customHeight="1" thickBot="1">
      <c r="C248" s="357" t="s">
        <v>579</v>
      </c>
      <c r="D248" s="358"/>
      <c r="E248" s="221" t="s">
        <v>681</v>
      </c>
      <c r="F248" s="221" t="s">
        <v>670</v>
      </c>
      <c r="G248" s="221" t="s">
        <v>696</v>
      </c>
      <c r="H248" s="221" t="s">
        <v>691</v>
      </c>
      <c r="I248" s="221" t="s">
        <v>700</v>
      </c>
      <c r="J248" s="221" t="s">
        <v>279</v>
      </c>
      <c r="K248" s="221" t="s">
        <v>749</v>
      </c>
      <c r="L248" s="221" t="s">
        <v>296</v>
      </c>
      <c r="M248" s="221" t="s">
        <v>300</v>
      </c>
      <c r="N248" s="221" t="s">
        <v>294</v>
      </c>
      <c r="O248" s="222">
        <f>ROUND((((IF(K248=[7]Datos!$B$109,4,IF(K248=[7]Datos!$B$110,3,IF(K248=[7]Datos!$B$111,2,IF(K248=[7]Datos!$B$112,1,0)))))+(IF(L248=[7]Datos!$B$115,4,IF(L248=[7]Datos!$B$116,3,IF(L248=[7]Datos!$B$117,2,IF(L248=[7]Datos!$B$118,1,0)))))+(IF(M248=[7]Datos!$B$121,4,IF(M248=[7]Datos!$B$122,3,IF(M248=[7]Datos!$B$123,2,IF(M248=[7]Datos!$B$124,1,0)))))+(IF(N248=[7]Datos!$B$127,4,IF(N248=[7]Datos!$B$128,3,IF(N248=[7]Datos!$B$129,2,IF(N248=[7]Datos!$B$130,1,0))))))/4),0)</f>
        <v>2</v>
      </c>
      <c r="P248" s="221" t="s">
        <v>749</v>
      </c>
      <c r="Q248" s="221" t="s">
        <v>296</v>
      </c>
      <c r="R248" s="221" t="s">
        <v>302</v>
      </c>
      <c r="S248" s="221" t="s">
        <v>536</v>
      </c>
      <c r="T248" s="222">
        <f>ROUND((((IF(P248=[7]Datos!$B$109,4,IF(P248=[7]Datos!$B$110,3,IF(P248=[7]Datos!$B$111,2,IF(P248=[7]Datos!$B$112,1,0)))))+(IF(Q248=[7]Datos!$B$115,4,IF(Q248=[7]Datos!$B$116,3,IF(Q248=[7]Datos!$B$117,2,IF(Q248=[7]Datos!$B$118,1,0)))))+(IF(R248=[7]Datos!$B$121,4,IF(R248=[7]Datos!$B$122,3,IF(R248=[7]Datos!$B$123,2,IF(R248=[7]Datos!$B$124,1,0)))))+(IF(S248=[7]Datos!$B$127,4,IF(S248=[7]Datos!$B$128,3,IF(S248=[7]Datos!$B$129,2,IF(S248=[7]Datos!$B$130,1,0))))))/4),0)</f>
        <v>1</v>
      </c>
      <c r="U248" s="221" t="s">
        <v>295</v>
      </c>
      <c r="V248" s="221" t="s">
        <v>296</v>
      </c>
      <c r="W248" s="221" t="s">
        <v>300</v>
      </c>
      <c r="X248" s="221" t="s">
        <v>529</v>
      </c>
      <c r="Y248" s="222">
        <f>ROUND((((IF(U248=[7]Datos!$B$109,4,IF(U248=[7]Datos!$B$110,3,IF(U248=[7]Datos!$B$111,2,IF(U248=[7]Datos!$B$112,1,0)))))+(IF(V248=[7]Datos!$B$115,4,IF(V248=[7]Datos!$B$116,3,IF(V248=[7]Datos!$B$117,2,IF(V248=[7]Datos!$B$118,1,0)))))+(IF(W248=[7]Datos!$B$121,4,IF(W248=[7]Datos!$B$122,3,IF(W248=[7]Datos!$B$123,2,IF(W248=[7]Datos!$B$124,1,0)))))+(IF(X248=[7]Datos!$B$127,4,IF(X248=[7]Datos!$B$128,3,IF(X248=[7]Datos!$B$129,2,IF(X248=[7]Datos!$B$130,1,0))))))/4),0)</f>
        <v>3</v>
      </c>
      <c r="Z248" s="222">
        <f>IF(J248=[7]Datos!$B$102,5*(O248+T248+Y248),IF(J248=[7]Datos!$B$103,4*(O248+T248+Y248),IF(J248=[7]Datos!$B$104,3*(O248+T248+Y248),IF(J248=[7]Datos!$B$105,2*(O248+T248+Y248),IF(J248=[7]Datos!$B$106,1*(O248+T248+Y248),0)))))</f>
        <v>24</v>
      </c>
      <c r="AA248" s="223" t="str">
        <f t="shared" si="29"/>
        <v>RIESGO MODERADO</v>
      </c>
      <c r="AB248" s="224" t="s">
        <v>742</v>
      </c>
      <c r="AC248" s="222" t="s">
        <v>765</v>
      </c>
      <c r="AD248" s="222" t="s">
        <v>756</v>
      </c>
      <c r="AE248" s="222" t="s">
        <v>757</v>
      </c>
      <c r="AF248" s="225" t="s">
        <v>778</v>
      </c>
    </row>
    <row r="249" spans="1:32" ht="97.5" customHeight="1" thickBot="1">
      <c r="C249" s="357" t="s">
        <v>579</v>
      </c>
      <c r="D249" s="358"/>
      <c r="E249" s="221" t="s">
        <v>681</v>
      </c>
      <c r="F249" s="221" t="s">
        <v>670</v>
      </c>
      <c r="G249" s="221" t="s">
        <v>696</v>
      </c>
      <c r="H249" s="221" t="s">
        <v>691</v>
      </c>
      <c r="I249" s="221" t="s">
        <v>701</v>
      </c>
      <c r="J249" s="221" t="s">
        <v>280</v>
      </c>
      <c r="K249" s="221" t="s">
        <v>749</v>
      </c>
      <c r="L249" s="221" t="s">
        <v>296</v>
      </c>
      <c r="M249" s="221" t="s">
        <v>300</v>
      </c>
      <c r="N249" s="221" t="s">
        <v>294</v>
      </c>
      <c r="O249" s="222">
        <f>ROUND((((IF(K249=[7]Datos!$B$109,4,IF(K249=[7]Datos!$B$110,3,IF(K249=[7]Datos!$B$111,2,IF(K249=[7]Datos!$B$112,1,0)))))+(IF(L249=[7]Datos!$B$115,4,IF(L249=[7]Datos!$B$116,3,IF(L249=[7]Datos!$B$117,2,IF(L249=[7]Datos!$B$118,1,0)))))+(IF(M249=[7]Datos!$B$121,4,IF(M249=[7]Datos!$B$122,3,IF(M249=[7]Datos!$B$123,2,IF(M249=[7]Datos!$B$124,1,0)))))+(IF(N249=[7]Datos!$B$127,4,IF(N249=[7]Datos!$B$128,3,IF(N249=[7]Datos!$B$129,2,IF(N249=[7]Datos!$B$130,1,0))))))/4),0)</f>
        <v>2</v>
      </c>
      <c r="P249" s="221" t="s">
        <v>749</v>
      </c>
      <c r="Q249" s="221" t="s">
        <v>296</v>
      </c>
      <c r="R249" s="221" t="s">
        <v>302</v>
      </c>
      <c r="S249" s="221" t="s">
        <v>536</v>
      </c>
      <c r="T249" s="222">
        <f>ROUND((((IF(P249=[7]Datos!$B$109,4,IF(P249=[7]Datos!$B$110,3,IF(P249=[7]Datos!$B$111,2,IF(P249=[7]Datos!$B$112,1,0)))))+(IF(Q249=[7]Datos!$B$115,4,IF(Q249=[7]Datos!$B$116,3,IF(Q249=[7]Datos!$B$117,2,IF(Q249=[7]Datos!$B$118,1,0)))))+(IF(R249=[7]Datos!$B$121,4,IF(R249=[7]Datos!$B$122,3,IF(R249=[7]Datos!$B$123,2,IF(R249=[7]Datos!$B$124,1,0)))))+(IF(S249=[7]Datos!$B$127,4,IF(S249=[7]Datos!$B$128,3,IF(S249=[7]Datos!$B$129,2,IF(S249=[7]Datos!$B$130,1,0))))))/4),0)</f>
        <v>1</v>
      </c>
      <c r="U249" s="221" t="s">
        <v>295</v>
      </c>
      <c r="V249" s="221" t="s">
        <v>296</v>
      </c>
      <c r="W249" s="221" t="s">
        <v>300</v>
      </c>
      <c r="X249" s="221" t="s">
        <v>529</v>
      </c>
      <c r="Y249" s="222">
        <f>ROUND((((IF(U249=[7]Datos!$B$109,4,IF(U249=[7]Datos!$B$110,3,IF(U249=[7]Datos!$B$111,2,IF(U249=[7]Datos!$B$112,1,0)))))+(IF(V249=[7]Datos!$B$115,4,IF(V249=[7]Datos!$B$116,3,IF(V249=[7]Datos!$B$117,2,IF(V249=[7]Datos!$B$118,1,0)))))+(IF(W249=[7]Datos!$B$121,4,IF(W249=[7]Datos!$B$122,3,IF(W249=[7]Datos!$B$123,2,IF(W249=[7]Datos!$B$124,1,0)))))+(IF(X249=[7]Datos!$B$127,4,IF(X249=[7]Datos!$B$128,3,IF(X249=[7]Datos!$B$129,2,IF(X249=[7]Datos!$B$130,1,0))))))/4),0)</f>
        <v>3</v>
      </c>
      <c r="Z249" s="222">
        <f>IF(J249=[7]Datos!$B$102,5*(O249+T249+Y249),IF(J249=[7]Datos!$B$103,4*(O249+T249+Y249),IF(J249=[7]Datos!$B$104,3*(O249+T249+Y249),IF(J249=[7]Datos!$B$105,2*(O249+T249+Y249),IF(J249=[7]Datos!$B$106,1*(O249+T249+Y249),0)))))</f>
        <v>18</v>
      </c>
      <c r="AA249" s="223" t="str">
        <f t="shared" si="29"/>
        <v>RIESGO LEVE</v>
      </c>
      <c r="AB249" s="224" t="s">
        <v>742</v>
      </c>
      <c r="AC249" s="222"/>
      <c r="AD249" s="222"/>
      <c r="AE249" s="222"/>
      <c r="AF249" s="225"/>
    </row>
    <row r="250" spans="1:32" ht="97.5" customHeight="1" thickBot="1">
      <c r="C250" s="357" t="s">
        <v>579</v>
      </c>
      <c r="D250" s="358"/>
      <c r="E250" s="221" t="s">
        <v>681</v>
      </c>
      <c r="F250" s="221" t="s">
        <v>670</v>
      </c>
      <c r="G250" s="221" t="s">
        <v>696</v>
      </c>
      <c r="H250" s="221" t="s">
        <v>691</v>
      </c>
      <c r="I250" s="221" t="s">
        <v>703</v>
      </c>
      <c r="J250" s="221" t="s">
        <v>280</v>
      </c>
      <c r="K250" s="221" t="s">
        <v>749</v>
      </c>
      <c r="L250" s="221" t="s">
        <v>296</v>
      </c>
      <c r="M250" s="221" t="s">
        <v>302</v>
      </c>
      <c r="N250" s="221" t="s">
        <v>298</v>
      </c>
      <c r="O250" s="222">
        <f>ROUND((((IF(K250=[7]Datos!$B$109,4,IF(K250=[7]Datos!$B$110,3,IF(K250=[7]Datos!$B$111,2,IF(K250=[7]Datos!$B$112,1,0)))))+(IF(L250=[7]Datos!$B$115,4,IF(L250=[7]Datos!$B$116,3,IF(L250=[7]Datos!$B$117,2,IF(L250=[7]Datos!$B$118,1,0)))))+(IF(M250=[7]Datos!$B$121,4,IF(M250=[7]Datos!$B$122,3,IF(M250=[7]Datos!$B$123,2,IF(M250=[7]Datos!$B$124,1,0)))))+(IF(N250=[7]Datos!$B$127,4,IF(N250=[7]Datos!$B$128,3,IF(N250=[7]Datos!$B$129,2,IF(N250=[7]Datos!$B$130,1,0))))))/4),0)</f>
        <v>2</v>
      </c>
      <c r="P250" s="221" t="s">
        <v>749</v>
      </c>
      <c r="Q250" s="221" t="s">
        <v>296</v>
      </c>
      <c r="R250" s="221" t="s">
        <v>302</v>
      </c>
      <c r="S250" s="221" t="s">
        <v>536</v>
      </c>
      <c r="T250" s="222">
        <f>ROUND((((IF(P250=[7]Datos!$B$109,4,IF(P250=[7]Datos!$B$110,3,IF(P250=[7]Datos!$B$111,2,IF(P250=[7]Datos!$B$112,1,0)))))+(IF(Q250=[7]Datos!$B$115,4,IF(Q250=[7]Datos!$B$116,3,IF(Q250=[7]Datos!$B$117,2,IF(Q250=[7]Datos!$B$118,1,0)))))+(IF(R250=[7]Datos!$B$121,4,IF(R250=[7]Datos!$B$122,3,IF(R250=[7]Datos!$B$123,2,IF(R250=[7]Datos!$B$124,1,0)))))+(IF(S250=[7]Datos!$B$127,4,IF(S250=[7]Datos!$B$128,3,IF(S250=[7]Datos!$B$129,2,IF(S250=[7]Datos!$B$130,1,0))))))/4),0)</f>
        <v>1</v>
      </c>
      <c r="U250" s="221" t="s">
        <v>295</v>
      </c>
      <c r="V250" s="221" t="s">
        <v>296</v>
      </c>
      <c r="W250" s="221" t="s">
        <v>300</v>
      </c>
      <c r="X250" s="221" t="s">
        <v>529</v>
      </c>
      <c r="Y250" s="222">
        <f>ROUND((((IF(U250=[7]Datos!$B$109,4,IF(U250=[7]Datos!$B$110,3,IF(U250=[7]Datos!$B$111,2,IF(U250=[7]Datos!$B$112,1,0)))))+(IF(V250=[7]Datos!$B$115,4,IF(V250=[7]Datos!$B$116,3,IF(V250=[7]Datos!$B$117,2,IF(V250=[7]Datos!$B$118,1,0)))))+(IF(W250=[7]Datos!$B$121,4,IF(W250=[7]Datos!$B$122,3,IF(W250=[7]Datos!$B$123,2,IF(W250=[7]Datos!$B$124,1,0)))))+(IF(X250=[7]Datos!$B$127,4,IF(X250=[7]Datos!$B$128,3,IF(X250=[7]Datos!$B$129,2,IF(X250=[7]Datos!$B$130,1,0))))))/4),0)</f>
        <v>3</v>
      </c>
      <c r="Z250" s="222">
        <f>IF(J250=[7]Datos!$B$102,5*(O250+T250+Y250),IF(J250=[7]Datos!$B$103,4*(O250+T250+Y250),IF(J250=[7]Datos!$B$104,3*(O250+T250+Y250),IF(J250=[7]Datos!$B$105,2*(O250+T250+Y250),IF(J250=[7]Datos!$B$106,1*(O250+T250+Y250),0)))))</f>
        <v>18</v>
      </c>
      <c r="AA250" s="223" t="str">
        <f>IF(Z250=0,"-",IF(Z250&gt;40,"RIESGO SIGNIFICATIVO",IF(Z250&lt;21,"RIESGO LEVE","RIESGO MODERADO")))</f>
        <v>RIESGO LEVE</v>
      </c>
      <c r="AB250" s="224" t="s">
        <v>742</v>
      </c>
      <c r="AC250" s="222"/>
      <c r="AD250" s="222"/>
      <c r="AE250" s="222"/>
      <c r="AF250" s="225"/>
    </row>
    <row r="251" spans="1:32" ht="97.5" customHeight="1" thickBot="1">
      <c r="C251" s="357" t="s">
        <v>579</v>
      </c>
      <c r="D251" s="358"/>
      <c r="E251" s="221" t="s">
        <v>681</v>
      </c>
      <c r="F251" s="221" t="s">
        <v>670</v>
      </c>
      <c r="G251" s="221" t="s">
        <v>696</v>
      </c>
      <c r="H251" s="221" t="s">
        <v>691</v>
      </c>
      <c r="I251" s="221" t="s">
        <v>705</v>
      </c>
      <c r="J251" s="221" t="s">
        <v>279</v>
      </c>
      <c r="K251" s="221" t="s">
        <v>749</v>
      </c>
      <c r="L251" s="221" t="s">
        <v>296</v>
      </c>
      <c r="M251" s="221" t="s">
        <v>302</v>
      </c>
      <c r="N251" s="221" t="s">
        <v>294</v>
      </c>
      <c r="O251" s="222">
        <f>ROUND((((IF(K251=[7]Datos!$B$109,4,IF(K251=[7]Datos!$B$110,3,IF(K251=[7]Datos!$B$111,2,IF(K251=[7]Datos!$B$112,1,0)))))+(IF(L251=[7]Datos!$B$115,4,IF(L251=[7]Datos!$B$116,3,IF(L251=[7]Datos!$B$117,2,IF(L251=[7]Datos!$B$118,1,0)))))+(IF(M251=[7]Datos!$B$121,4,IF(M251=[7]Datos!$B$122,3,IF(M251=[7]Datos!$B$123,2,IF(M251=[7]Datos!$B$124,1,0)))))+(IF(N251=[7]Datos!$B$127,4,IF(N251=[7]Datos!$B$128,3,IF(N251=[7]Datos!$B$129,2,IF(N251=[7]Datos!$B$130,1,0))))))/4),0)</f>
        <v>2</v>
      </c>
      <c r="P251" s="221" t="s">
        <v>749</v>
      </c>
      <c r="Q251" s="221" t="s">
        <v>296</v>
      </c>
      <c r="R251" s="221" t="s">
        <v>302</v>
      </c>
      <c r="S251" s="221" t="s">
        <v>537</v>
      </c>
      <c r="T251" s="222">
        <f>ROUND((((IF(P251=[7]Datos!$B$109,4,IF(P251=[7]Datos!$B$110,3,IF(P251=[7]Datos!$B$111,2,IF(P251=[7]Datos!$B$112,1,0)))))+(IF(Q251=[7]Datos!$B$115,4,IF(Q251=[7]Datos!$B$116,3,IF(Q251=[7]Datos!$B$117,2,IF(Q251=[7]Datos!$B$118,1,0)))))+(IF(R251=[7]Datos!$B$121,4,IF(R251=[7]Datos!$B$122,3,IF(R251=[7]Datos!$B$123,2,IF(R251=[7]Datos!$B$124,1,0)))))+(IF(S251=[7]Datos!$B$127,4,IF(S251=[7]Datos!$B$128,3,IF(S251=[7]Datos!$B$129,2,IF(S251=[7]Datos!$B$130,1,0))))))/4),0)</f>
        <v>1</v>
      </c>
      <c r="U251" s="221" t="s">
        <v>295</v>
      </c>
      <c r="V251" s="221" t="s">
        <v>296</v>
      </c>
      <c r="W251" s="221" t="s">
        <v>302</v>
      </c>
      <c r="X251" s="221" t="s">
        <v>540</v>
      </c>
      <c r="Y251" s="222">
        <f>ROUND((((IF(U251=[7]Datos!$B$109,4,IF(U251=[7]Datos!$B$110,3,IF(U251=[7]Datos!$B$111,2,IF(U251=[7]Datos!$B$112,1,0)))))+(IF(V251=[7]Datos!$B$115,4,IF(V251=[7]Datos!$B$116,3,IF(V251=[7]Datos!$B$117,2,IF(V251=[7]Datos!$B$118,1,0)))))+(IF(W251=[7]Datos!$B$121,4,IF(W251=[7]Datos!$B$122,3,IF(W251=[7]Datos!$B$123,2,IF(W251=[7]Datos!$B$124,1,0)))))+(IF(X251=[7]Datos!$B$127,4,IF(X251=[7]Datos!$B$128,3,IF(X251=[7]Datos!$B$129,2,IF(X251=[7]Datos!$B$130,1,0))))))/4),0)</f>
        <v>2</v>
      </c>
      <c r="Z251" s="222">
        <f>IF(J251=[7]Datos!$B$102,5*(O251+T251+Y251),IF(J251=[7]Datos!$B$103,4*(O251+T251+Y251),IF(J251=[7]Datos!$B$104,3*(O251+T251+Y251),IF(J251=[7]Datos!$B$105,2*(O251+T251+Y251),IF(J251=[7]Datos!$B$106,1*(O251+T251+Y251),0)))))</f>
        <v>20</v>
      </c>
      <c r="AA251" s="223" t="str">
        <f t="shared" si="29"/>
        <v>RIESGO LEVE</v>
      </c>
      <c r="AB251" s="224" t="s">
        <v>742</v>
      </c>
      <c r="AC251" s="222"/>
      <c r="AD251" s="222"/>
      <c r="AE251" s="222"/>
      <c r="AF251" s="225"/>
    </row>
    <row r="252" spans="1:32" s="212" customFormat="1" ht="98.25" customHeight="1" thickBot="1">
      <c r="A252" s="213"/>
      <c r="B252" s="213"/>
      <c r="C252" s="357" t="s">
        <v>579</v>
      </c>
      <c r="D252" s="358"/>
      <c r="E252" s="221" t="s">
        <v>61</v>
      </c>
      <c r="F252" s="221" t="s">
        <v>670</v>
      </c>
      <c r="G252" s="221" t="s">
        <v>696</v>
      </c>
      <c r="H252" s="221" t="s">
        <v>691</v>
      </c>
      <c r="I252" s="221" t="s">
        <v>699</v>
      </c>
      <c r="J252" s="221" t="s">
        <v>281</v>
      </c>
      <c r="K252" s="221" t="s">
        <v>749</v>
      </c>
      <c r="L252" s="221" t="s">
        <v>296</v>
      </c>
      <c r="M252" s="221" t="s">
        <v>302</v>
      </c>
      <c r="N252" s="221" t="s">
        <v>530</v>
      </c>
      <c r="O252" s="222">
        <f>ROUND((((IF(K252=[7]Datos!$B$109,4,IF(K252=[7]Datos!$B$110,3,IF(K252=[7]Datos!$B$111,2,IF(K252=[7]Datos!$B$112,1,0)))))+(IF(L252=[7]Datos!$B$115,4,IF(L252=[7]Datos!$B$116,3,IF(L252=[7]Datos!$B$117,2,IF(L252=[7]Datos!$B$118,1,0)))))+(IF(M252=[7]Datos!$B$121,4,IF(M252=[7]Datos!$B$122,3,IF(M252=[7]Datos!$B$123,2,IF(M252=[7]Datos!$B$124,1,0)))))+(IF(N252=[7]Datos!$B$127,4,IF(N252=[7]Datos!$B$128,3,IF(N252=[7]Datos!$B$129,2,IF(N252=[7]Datos!$B$130,1,0))))))/4),0)</f>
        <v>1</v>
      </c>
      <c r="P252" s="221" t="s">
        <v>749</v>
      </c>
      <c r="Q252" s="221" t="s">
        <v>296</v>
      </c>
      <c r="R252" s="221" t="s">
        <v>302</v>
      </c>
      <c r="S252" s="221" t="s">
        <v>536</v>
      </c>
      <c r="T252" s="222">
        <f>ROUND((((IF(P252=[7]Datos!$B$109,4,IF(P252=[7]Datos!$B$110,3,IF(P252=[7]Datos!$B$111,2,IF(P252=[7]Datos!$B$112,1,0)))))+(IF(Q252=[7]Datos!$B$115,4,IF(Q252=[7]Datos!$B$116,3,IF(Q252=[7]Datos!$B$117,2,IF(Q252=[7]Datos!$B$118,1,0)))))+(IF(R252=[7]Datos!$B$121,4,IF(R252=[7]Datos!$B$122,3,IF(R252=[7]Datos!$B$123,2,IF(R252=[7]Datos!$B$124,1,0)))))+(IF(S252=[7]Datos!$B$127,4,IF(S252=[7]Datos!$B$128,3,IF(S252=[7]Datos!$B$129,2,IF(S252=[7]Datos!$B$130,1,0))))))/4),0)</f>
        <v>1</v>
      </c>
      <c r="U252" s="221" t="s">
        <v>749</v>
      </c>
      <c r="V252" s="221" t="s">
        <v>296</v>
      </c>
      <c r="W252" s="221" t="s">
        <v>302</v>
      </c>
      <c r="X252" s="221" t="s">
        <v>298</v>
      </c>
      <c r="Y252" s="222">
        <f>ROUND((((IF(U252=[7]Datos!$B$109,4,IF(U252=[7]Datos!$B$110,3,IF(U252=[7]Datos!$B$111,2,IF(U252=[7]Datos!$B$112,1,0)))))+(IF(V252=[7]Datos!$B$115,4,IF(V252=[7]Datos!$B$116,3,IF(V252=[7]Datos!$B$117,2,IF(V252=[7]Datos!$B$118,1,0)))))+(IF(W252=[7]Datos!$B$121,4,IF(W252=[7]Datos!$B$122,3,IF(W252=[7]Datos!$B$123,2,IF(W252=[7]Datos!$B$124,1,0)))))+(IF(X252=[7]Datos!$B$127,4,IF(X252=[7]Datos!$B$128,3,IF(X252=[7]Datos!$B$129,2,IF(X252=[7]Datos!$B$130,1,0))))))/4),0)</f>
        <v>2</v>
      </c>
      <c r="Z252" s="222">
        <f>IF(J252=[7]Datos!$B$102,5*(O252+T252+Y252),IF(J252=[7]Datos!$B$103,4*(O252+T252+Y252),IF(J252=[7]Datos!$B$104,3*(O252+T252+Y252),IF(J252=[7]Datos!$B$105,2*(O252+T252+Y252),IF(J252=[7]Datos!$B$106,1*(O252+T252+Y252),0)))))</f>
        <v>8</v>
      </c>
      <c r="AA252" s="223" t="str">
        <f t="shared" si="29"/>
        <v>RIESGO LEVE</v>
      </c>
      <c r="AB252" s="224" t="s">
        <v>742</v>
      </c>
      <c r="AC252" s="222"/>
      <c r="AD252" s="222"/>
      <c r="AE252" s="222"/>
      <c r="AF252" s="225"/>
    </row>
    <row r="253" spans="1:32" s="212" customFormat="1" ht="98.25" customHeight="1" thickBot="1">
      <c r="A253" s="213"/>
      <c r="B253" s="213"/>
      <c r="C253" s="357" t="s">
        <v>579</v>
      </c>
      <c r="D253" s="358"/>
      <c r="E253" s="221" t="s">
        <v>61</v>
      </c>
      <c r="F253" s="221" t="s">
        <v>670</v>
      </c>
      <c r="G253" s="221" t="s">
        <v>696</v>
      </c>
      <c r="H253" s="221" t="s">
        <v>691</v>
      </c>
      <c r="I253" s="221" t="s">
        <v>700</v>
      </c>
      <c r="J253" s="221" t="s">
        <v>279</v>
      </c>
      <c r="K253" s="221" t="s">
        <v>749</v>
      </c>
      <c r="L253" s="221" t="s">
        <v>296</v>
      </c>
      <c r="M253" s="221" t="s">
        <v>300</v>
      </c>
      <c r="N253" s="221" t="s">
        <v>294</v>
      </c>
      <c r="O253" s="222">
        <f>ROUND((((IF(K253=[7]Datos!$B$109,4,IF(K253=[7]Datos!$B$110,3,IF(K253=[7]Datos!$B$111,2,IF(K253=[7]Datos!$B$112,1,0)))))+(IF(L253=[7]Datos!$B$115,4,IF(L253=[7]Datos!$B$116,3,IF(L253=[7]Datos!$B$117,2,IF(L253=[7]Datos!$B$118,1,0)))))+(IF(M253=[7]Datos!$B$121,4,IF(M253=[7]Datos!$B$122,3,IF(M253=[7]Datos!$B$123,2,IF(M253=[7]Datos!$B$124,1,0)))))+(IF(N253=[7]Datos!$B$127,4,IF(N253=[7]Datos!$B$128,3,IF(N253=[7]Datos!$B$129,2,IF(N253=[7]Datos!$B$130,1,0))))))/4),0)</f>
        <v>2</v>
      </c>
      <c r="P253" s="221" t="s">
        <v>749</v>
      </c>
      <c r="Q253" s="221" t="s">
        <v>296</v>
      </c>
      <c r="R253" s="221" t="s">
        <v>302</v>
      </c>
      <c r="S253" s="221" t="s">
        <v>536</v>
      </c>
      <c r="T253" s="222">
        <f>ROUND((((IF(P253=[7]Datos!$B$109,4,IF(P253=[7]Datos!$B$110,3,IF(P253=[7]Datos!$B$111,2,IF(P253=[7]Datos!$B$112,1,0)))))+(IF(Q253=[7]Datos!$B$115,4,IF(Q253=[7]Datos!$B$116,3,IF(Q253=[7]Datos!$B$117,2,IF(Q253=[7]Datos!$B$118,1,0)))))+(IF(R253=[7]Datos!$B$121,4,IF(R253=[7]Datos!$B$122,3,IF(R253=[7]Datos!$B$123,2,IF(R253=[7]Datos!$B$124,1,0)))))+(IF(S253=[7]Datos!$B$127,4,IF(S253=[7]Datos!$B$128,3,IF(S253=[7]Datos!$B$129,2,IF(S253=[7]Datos!$B$130,1,0))))))/4),0)</f>
        <v>1</v>
      </c>
      <c r="U253" s="221" t="s">
        <v>295</v>
      </c>
      <c r="V253" s="221" t="s">
        <v>296</v>
      </c>
      <c r="W253" s="221" t="s">
        <v>300</v>
      </c>
      <c r="X253" s="221" t="s">
        <v>529</v>
      </c>
      <c r="Y253" s="222">
        <f>ROUND((((IF(U253=[7]Datos!$B$109,4,IF(U253=[7]Datos!$B$110,3,IF(U253=[7]Datos!$B$111,2,IF(U253=[7]Datos!$B$112,1,0)))))+(IF(V253=[7]Datos!$B$115,4,IF(V253=[7]Datos!$B$116,3,IF(V253=[7]Datos!$B$117,2,IF(V253=[7]Datos!$B$118,1,0)))))+(IF(W253=[7]Datos!$B$121,4,IF(W253=[7]Datos!$B$122,3,IF(W253=[7]Datos!$B$123,2,IF(W253=[7]Datos!$B$124,1,0)))))+(IF(X253=[7]Datos!$B$127,4,IF(X253=[7]Datos!$B$128,3,IF(X253=[7]Datos!$B$129,2,IF(X253=[7]Datos!$B$130,1,0))))))/4),0)</f>
        <v>3</v>
      </c>
      <c r="Z253" s="222">
        <f>IF(J253=[7]Datos!$B$102,5*(O253+T253+Y253),IF(J253=[7]Datos!$B$103,4*(O253+T253+Y253),IF(J253=[7]Datos!$B$104,3*(O253+T253+Y253),IF(J253=[7]Datos!$B$105,2*(O253+T253+Y253),IF(J253=[7]Datos!$B$106,1*(O253+T253+Y253),0)))))</f>
        <v>24</v>
      </c>
      <c r="AA253" s="223" t="str">
        <f t="shared" ref="AA253" si="30">IF(Z253=0,"-",IF(Z253&gt;40,"RIESGO SIGNIFICATIVO",IF(Z253&lt;21,"RIESGO LEVE","RIESGO MODERADO")))</f>
        <v>RIESGO MODERADO</v>
      </c>
      <c r="AB253" s="224" t="s">
        <v>740</v>
      </c>
      <c r="AC253" s="222" t="s">
        <v>765</v>
      </c>
      <c r="AD253" s="222" t="s">
        <v>756</v>
      </c>
      <c r="AE253" s="222" t="s">
        <v>757</v>
      </c>
      <c r="AF253" s="225" t="s">
        <v>778</v>
      </c>
    </row>
    <row r="254" spans="1:32" s="212" customFormat="1" ht="98.25" customHeight="1" thickBot="1">
      <c r="A254" s="213"/>
      <c r="B254" s="213"/>
      <c r="C254" s="357" t="s">
        <v>579</v>
      </c>
      <c r="D254" s="358"/>
      <c r="E254" s="221" t="s">
        <v>61</v>
      </c>
      <c r="F254" s="221" t="s">
        <v>670</v>
      </c>
      <c r="G254" s="221" t="s">
        <v>696</v>
      </c>
      <c r="H254" s="221" t="s">
        <v>691</v>
      </c>
      <c r="I254" s="221" t="s">
        <v>701</v>
      </c>
      <c r="J254" s="221" t="s">
        <v>279</v>
      </c>
      <c r="K254" s="221" t="s">
        <v>749</v>
      </c>
      <c r="L254" s="221" t="s">
        <v>296</v>
      </c>
      <c r="M254" s="221" t="s">
        <v>300</v>
      </c>
      <c r="N254" s="221" t="s">
        <v>298</v>
      </c>
      <c r="O254" s="222">
        <f>ROUND((((IF(K254=[7]Datos!$B$109,4,IF(K254=[7]Datos!$B$110,3,IF(K254=[7]Datos!$B$111,2,IF(K254=[7]Datos!$B$112,1,0)))))+(IF(L254=[7]Datos!$B$115,4,IF(L254=[7]Datos!$B$116,3,IF(L254=[7]Datos!$B$117,2,IF(L254=[7]Datos!$B$118,1,0)))))+(IF(M254=[7]Datos!$B$121,4,IF(M254=[7]Datos!$B$122,3,IF(M254=[7]Datos!$B$123,2,IF(M254=[7]Datos!$B$124,1,0)))))+(IF(N254=[7]Datos!$B$127,4,IF(N254=[7]Datos!$B$128,3,IF(N254=[7]Datos!$B$129,2,IF(N254=[7]Datos!$B$130,1,0))))))/4),0)</f>
        <v>2</v>
      </c>
      <c r="P254" s="221" t="s">
        <v>749</v>
      </c>
      <c r="Q254" s="221" t="s">
        <v>296</v>
      </c>
      <c r="R254" s="221" t="s">
        <v>300</v>
      </c>
      <c r="S254" s="221" t="s">
        <v>536</v>
      </c>
      <c r="T254" s="222">
        <f>ROUND((((IF(P254=[7]Datos!$B$109,4,IF(P254=[7]Datos!$B$110,3,IF(P254=[7]Datos!$B$111,2,IF(P254=[7]Datos!$B$112,1,0)))))+(IF(Q254=[7]Datos!$B$115,4,IF(Q254=[7]Datos!$B$116,3,IF(Q254=[7]Datos!$B$117,2,IF(Q254=[7]Datos!$B$118,1,0)))))+(IF(R254=[7]Datos!$B$121,4,IF(R254=[7]Datos!$B$122,3,IF(R254=[7]Datos!$B$123,2,IF(R254=[7]Datos!$B$124,1,0)))))+(IF(S254=[7]Datos!$B$127,4,IF(S254=[7]Datos!$B$128,3,IF(S254=[7]Datos!$B$129,2,IF(S254=[7]Datos!$B$130,1,0))))))/4),0)</f>
        <v>1</v>
      </c>
      <c r="U254" s="221" t="s">
        <v>295</v>
      </c>
      <c r="V254" s="221" t="s">
        <v>296</v>
      </c>
      <c r="W254" s="221" t="s">
        <v>300</v>
      </c>
      <c r="X254" s="221" t="s">
        <v>298</v>
      </c>
      <c r="Y254" s="222">
        <f>ROUND((((IF(U254=[7]Datos!$B$109,4,IF(U254=[7]Datos!$B$110,3,IF(U254=[7]Datos!$B$111,2,IF(U254=[7]Datos!$B$112,1,0)))))+(IF(V254=[7]Datos!$B$115,4,IF(V254=[7]Datos!$B$116,3,IF(V254=[7]Datos!$B$117,2,IF(V254=[7]Datos!$B$118,1,0)))))+(IF(W254=[7]Datos!$B$121,4,IF(W254=[7]Datos!$B$122,3,IF(W254=[7]Datos!$B$123,2,IF(W254=[7]Datos!$B$124,1,0)))))+(IF(X254=[7]Datos!$B$127,4,IF(X254=[7]Datos!$B$128,3,IF(X254=[7]Datos!$B$129,2,IF(X254=[7]Datos!$B$130,1,0))))))/4),0)</f>
        <v>3</v>
      </c>
      <c r="Z254" s="222">
        <f>IF(J254=[7]Datos!$B$102,5*(O254+T254+Y254),IF(J254=[7]Datos!$B$103,4*(O254+T254+Y254),IF(J254=[7]Datos!$B$104,3*(O254+T254+Y254),IF(J254=[7]Datos!$B$105,2*(O254+T254+Y254),IF(J254=[7]Datos!$B$106,1*(O254+T254+Y254),0)))))</f>
        <v>24</v>
      </c>
      <c r="AA254" s="223" t="str">
        <f t="shared" si="29"/>
        <v>RIESGO MODERADO</v>
      </c>
      <c r="AB254" s="224" t="s">
        <v>740</v>
      </c>
      <c r="AC254" s="222" t="s">
        <v>765</v>
      </c>
      <c r="AD254" s="222" t="s">
        <v>756</v>
      </c>
      <c r="AE254" s="222" t="s">
        <v>757</v>
      </c>
      <c r="AF254" s="225" t="s">
        <v>778</v>
      </c>
    </row>
    <row r="255" spans="1:32" s="212" customFormat="1" ht="98.25" customHeight="1" thickBot="1">
      <c r="A255" s="213"/>
      <c r="B255" s="213"/>
      <c r="C255" s="357" t="s">
        <v>579</v>
      </c>
      <c r="D255" s="358"/>
      <c r="E255" s="221" t="s">
        <v>61</v>
      </c>
      <c r="F255" s="221" t="s">
        <v>670</v>
      </c>
      <c r="G255" s="221" t="s">
        <v>696</v>
      </c>
      <c r="H255" s="221" t="s">
        <v>691</v>
      </c>
      <c r="I255" s="221" t="s">
        <v>703</v>
      </c>
      <c r="J255" s="221" t="s">
        <v>281</v>
      </c>
      <c r="K255" s="221" t="s">
        <v>749</v>
      </c>
      <c r="L255" s="221" t="s">
        <v>296</v>
      </c>
      <c r="M255" s="221" t="s">
        <v>302</v>
      </c>
      <c r="N255" s="221" t="s">
        <v>530</v>
      </c>
      <c r="O255" s="222">
        <f>ROUND((((IF(K255=[7]Datos!$B$109,4,IF(K255=[7]Datos!$B$110,3,IF(K255=[7]Datos!$B$111,2,IF(K255=[7]Datos!$B$112,1,0)))))+(IF(L255=[7]Datos!$B$115,4,IF(L255=[7]Datos!$B$116,3,IF(L255=[7]Datos!$B$117,2,IF(L255=[7]Datos!$B$118,1,0)))))+(IF(M255=[7]Datos!$B$121,4,IF(M255=[7]Datos!$B$122,3,IF(M255=[7]Datos!$B$123,2,IF(M255=[7]Datos!$B$124,1,0)))))+(IF(N255=[7]Datos!$B$127,4,IF(N255=[7]Datos!$B$128,3,IF(N255=[7]Datos!$B$129,2,IF(N255=[7]Datos!$B$130,1,0))))))/4),0)</f>
        <v>1</v>
      </c>
      <c r="P255" s="221" t="s">
        <v>749</v>
      </c>
      <c r="Q255" s="221" t="s">
        <v>296</v>
      </c>
      <c r="R255" s="221" t="s">
        <v>302</v>
      </c>
      <c r="S255" s="221" t="s">
        <v>536</v>
      </c>
      <c r="T255" s="222">
        <f>ROUND((((IF(P255=[7]Datos!$B$109,4,IF(P255=[7]Datos!$B$110,3,IF(P255=[7]Datos!$B$111,2,IF(P255=[7]Datos!$B$112,1,0)))))+(IF(Q255=[7]Datos!$B$115,4,IF(Q255=[7]Datos!$B$116,3,IF(Q255=[7]Datos!$B$117,2,IF(Q255=[7]Datos!$B$118,1,0)))))+(IF(R255=[7]Datos!$B$121,4,IF(R255=[7]Datos!$B$122,3,IF(R255=[7]Datos!$B$123,2,IF(R255=[7]Datos!$B$124,1,0)))))+(IF(S255=[7]Datos!$B$127,4,IF(S255=[7]Datos!$B$128,3,IF(S255=[7]Datos!$B$129,2,IF(S255=[7]Datos!$B$130,1,0))))))/4),0)</f>
        <v>1</v>
      </c>
      <c r="U255" s="221" t="s">
        <v>749</v>
      </c>
      <c r="V255" s="221" t="s">
        <v>296</v>
      </c>
      <c r="W255" s="221" t="s">
        <v>302</v>
      </c>
      <c r="X255" s="221" t="s">
        <v>298</v>
      </c>
      <c r="Y255" s="222">
        <f>ROUND((((IF(U255=[7]Datos!$B$109,4,IF(U255=[7]Datos!$B$110,3,IF(U255=[7]Datos!$B$111,2,IF(U255=[7]Datos!$B$112,1,0)))))+(IF(V255=[7]Datos!$B$115,4,IF(V255=[7]Datos!$B$116,3,IF(V255=[7]Datos!$B$117,2,IF(V255=[7]Datos!$B$118,1,0)))))+(IF(W255=[7]Datos!$B$121,4,IF(W255=[7]Datos!$B$122,3,IF(W255=[7]Datos!$B$123,2,IF(W255=[7]Datos!$B$124,1,0)))))+(IF(X255=[7]Datos!$B$127,4,IF(X255=[7]Datos!$B$128,3,IF(X255=[7]Datos!$B$129,2,IF(X255=[7]Datos!$B$130,1,0))))))/4),0)</f>
        <v>2</v>
      </c>
      <c r="Z255" s="222">
        <f>IF(J255=[7]Datos!$B$102,5*(O255+T255+Y255),IF(J255=[7]Datos!$B$103,4*(O255+T255+Y255),IF(J255=[7]Datos!$B$104,3*(O255+T255+Y255),IF(J255=[7]Datos!$B$105,2*(O255+T255+Y255),IF(J255=[7]Datos!$B$106,1*(O255+T255+Y255),0)))))</f>
        <v>8</v>
      </c>
      <c r="AA255" s="223" t="str">
        <f t="shared" si="29"/>
        <v>RIESGO LEVE</v>
      </c>
      <c r="AB255" s="224" t="s">
        <v>742</v>
      </c>
      <c r="AC255" s="222"/>
      <c r="AD255" s="222"/>
      <c r="AE255" s="222"/>
      <c r="AF255" s="225"/>
    </row>
    <row r="256" spans="1:32" s="212" customFormat="1" ht="98.25" customHeight="1" thickBot="1">
      <c r="A256" s="213"/>
      <c r="B256" s="213"/>
      <c r="C256" s="357" t="s">
        <v>579</v>
      </c>
      <c r="D256" s="358"/>
      <c r="E256" s="221" t="s">
        <v>61</v>
      </c>
      <c r="F256" s="221" t="s">
        <v>670</v>
      </c>
      <c r="G256" s="221" t="s">
        <v>696</v>
      </c>
      <c r="H256" s="221" t="s">
        <v>691</v>
      </c>
      <c r="I256" s="221" t="s">
        <v>705</v>
      </c>
      <c r="J256" s="221" t="s">
        <v>280</v>
      </c>
      <c r="K256" s="221" t="s">
        <v>749</v>
      </c>
      <c r="L256" s="221" t="s">
        <v>296</v>
      </c>
      <c r="M256" s="221" t="s">
        <v>302</v>
      </c>
      <c r="N256" s="221" t="s">
        <v>530</v>
      </c>
      <c r="O256" s="222">
        <f>ROUND((((IF(K256=[7]Datos!$B$109,4,IF(K256=[7]Datos!$B$110,3,IF(K256=[7]Datos!$B$111,2,IF(K256=[7]Datos!$B$112,1,0)))))+(IF(L256=[7]Datos!$B$115,4,IF(L256=[7]Datos!$B$116,3,IF(L256=[7]Datos!$B$117,2,IF(L256=[7]Datos!$B$118,1,0)))))+(IF(M256=[7]Datos!$B$121,4,IF(M256=[7]Datos!$B$122,3,IF(M256=[7]Datos!$B$123,2,IF(M256=[7]Datos!$B$124,1,0)))))+(IF(N256=[7]Datos!$B$127,4,IF(N256=[7]Datos!$B$128,3,IF(N256=[7]Datos!$B$129,2,IF(N256=[7]Datos!$B$130,1,0))))))/4),0)</f>
        <v>1</v>
      </c>
      <c r="P256" s="221" t="s">
        <v>749</v>
      </c>
      <c r="Q256" s="221" t="s">
        <v>296</v>
      </c>
      <c r="R256" s="221" t="s">
        <v>302</v>
      </c>
      <c r="S256" s="221" t="s">
        <v>536</v>
      </c>
      <c r="T256" s="222">
        <f>ROUND((((IF(P256=[7]Datos!$B$109,4,IF(P256=[7]Datos!$B$110,3,IF(P256=[7]Datos!$B$111,2,IF(P256=[7]Datos!$B$112,1,0)))))+(IF(Q256=[7]Datos!$B$115,4,IF(Q256=[7]Datos!$B$116,3,IF(Q256=[7]Datos!$B$117,2,IF(Q256=[7]Datos!$B$118,1,0)))))+(IF(R256=[7]Datos!$B$121,4,IF(R256=[7]Datos!$B$122,3,IF(R256=[7]Datos!$B$123,2,IF(R256=[7]Datos!$B$124,1,0)))))+(IF(S256=[7]Datos!$B$127,4,IF(S256=[7]Datos!$B$128,3,IF(S256=[7]Datos!$B$129,2,IF(S256=[7]Datos!$B$130,1,0))))))/4),0)</f>
        <v>1</v>
      </c>
      <c r="U256" s="221" t="s">
        <v>749</v>
      </c>
      <c r="V256" s="221" t="s">
        <v>296</v>
      </c>
      <c r="W256" s="221" t="s">
        <v>302</v>
      </c>
      <c r="X256" s="221" t="s">
        <v>298</v>
      </c>
      <c r="Y256" s="222">
        <f>ROUND((((IF(U256=[7]Datos!$B$109,4,IF(U256=[7]Datos!$B$110,3,IF(U256=[7]Datos!$B$111,2,IF(U256=[7]Datos!$B$112,1,0)))))+(IF(V256=[7]Datos!$B$115,4,IF(V256=[7]Datos!$B$116,3,IF(V256=[7]Datos!$B$117,2,IF(V256=[7]Datos!$B$118,1,0)))))+(IF(W256=[7]Datos!$B$121,4,IF(W256=[7]Datos!$B$122,3,IF(W256=[7]Datos!$B$123,2,IF(W256=[7]Datos!$B$124,1,0)))))+(IF(X256=[7]Datos!$B$127,4,IF(X256=[7]Datos!$B$128,3,IF(X256=[7]Datos!$B$129,2,IF(X256=[7]Datos!$B$130,1,0))))))/4),0)</f>
        <v>2</v>
      </c>
      <c r="Z256" s="222">
        <f>IF(J256=[7]Datos!$B$102,5*(O256+T256+Y256),IF(J256=[7]Datos!$B$103,4*(O256+T256+Y256),IF(J256=[7]Datos!$B$104,3*(O256+T256+Y256),IF(J256=[7]Datos!$B$105,2*(O256+T256+Y256),IF(J256=[7]Datos!$B$106,1*(O256+T256+Y256),0)))))</f>
        <v>12</v>
      </c>
      <c r="AA256" s="223" t="str">
        <f t="shared" si="29"/>
        <v>RIESGO LEVE</v>
      </c>
      <c r="AB256" s="224" t="s">
        <v>742</v>
      </c>
      <c r="AC256" s="222"/>
      <c r="AD256" s="222"/>
      <c r="AE256" s="222"/>
      <c r="AF256" s="225"/>
    </row>
    <row r="257" spans="3:32" ht="96.75" customHeight="1" thickBot="1">
      <c r="C257" s="357" t="s">
        <v>579</v>
      </c>
      <c r="D257" s="358"/>
      <c r="E257" s="221" t="s">
        <v>305</v>
      </c>
      <c r="F257" s="221" t="s">
        <v>670</v>
      </c>
      <c r="G257" s="221" t="s">
        <v>696</v>
      </c>
      <c r="H257" s="221" t="s">
        <v>691</v>
      </c>
      <c r="I257" s="221" t="s">
        <v>699</v>
      </c>
      <c r="J257" s="221" t="s">
        <v>281</v>
      </c>
      <c r="K257" s="221" t="s">
        <v>749</v>
      </c>
      <c r="L257" s="221" t="s">
        <v>296</v>
      </c>
      <c r="M257" s="221" t="s">
        <v>302</v>
      </c>
      <c r="N257" s="221" t="s">
        <v>530</v>
      </c>
      <c r="O257" s="222">
        <f>ROUND((((IF(K257=[7]Datos!$B$109,4,IF(K257=[7]Datos!$B$110,3,IF(K257=[7]Datos!$B$111,2,IF(K257=[7]Datos!$B$112,1,0)))))+(IF(L257=[7]Datos!$B$115,4,IF(L257=[7]Datos!$B$116,3,IF(L257=[7]Datos!$B$117,2,IF(L257=[7]Datos!$B$118,1,0)))))+(IF(M257=[7]Datos!$B$121,4,IF(M257=[7]Datos!$B$122,3,IF(M257=[7]Datos!$B$123,2,IF(M257=[7]Datos!$B$124,1,0)))))+(IF(N257=[7]Datos!$B$127,4,IF(N257=[7]Datos!$B$128,3,IF(N257=[7]Datos!$B$129,2,IF(N257=[7]Datos!$B$130,1,0))))))/4),0)</f>
        <v>1</v>
      </c>
      <c r="P257" s="221" t="s">
        <v>749</v>
      </c>
      <c r="Q257" s="221" t="s">
        <v>296</v>
      </c>
      <c r="R257" s="221" t="s">
        <v>302</v>
      </c>
      <c r="S257" s="221" t="s">
        <v>536</v>
      </c>
      <c r="T257" s="222">
        <f>ROUND((((IF(P257=[7]Datos!$B$109,4,IF(P257=[7]Datos!$B$110,3,IF(P257=[7]Datos!$B$111,2,IF(P257=[7]Datos!$B$112,1,0)))))+(IF(Q257=[7]Datos!$B$115,4,IF(Q257=[7]Datos!$B$116,3,IF(Q257=[7]Datos!$B$117,2,IF(Q257=[7]Datos!$B$118,1,0)))))+(IF(R257=[7]Datos!$B$121,4,IF(R257=[7]Datos!$B$122,3,IF(R257=[7]Datos!$B$123,2,IF(R257=[7]Datos!$B$124,1,0)))))+(IF(S257=[7]Datos!$B$127,4,IF(S257=[7]Datos!$B$128,3,IF(S257=[7]Datos!$B$129,2,IF(S257=[7]Datos!$B$130,1,0))))))/4),0)</f>
        <v>1</v>
      </c>
      <c r="U257" s="221" t="s">
        <v>749</v>
      </c>
      <c r="V257" s="221" t="s">
        <v>296</v>
      </c>
      <c r="W257" s="221" t="s">
        <v>302</v>
      </c>
      <c r="X257" s="221" t="s">
        <v>298</v>
      </c>
      <c r="Y257" s="222">
        <f>ROUND((((IF(U257=[7]Datos!$B$109,4,IF(U257=[7]Datos!$B$110,3,IF(U257=[7]Datos!$B$111,2,IF(U257=[7]Datos!$B$112,1,0)))))+(IF(V257=[7]Datos!$B$115,4,IF(V257=[7]Datos!$B$116,3,IF(V257=[7]Datos!$B$117,2,IF(V257=[7]Datos!$B$118,1,0)))))+(IF(W257=[7]Datos!$B$121,4,IF(W257=[7]Datos!$B$122,3,IF(W257=[7]Datos!$B$123,2,IF(W257=[7]Datos!$B$124,1,0)))))+(IF(X257=[7]Datos!$B$127,4,IF(X257=[7]Datos!$B$128,3,IF(X257=[7]Datos!$B$129,2,IF(X257=[7]Datos!$B$130,1,0))))))/4),0)</f>
        <v>2</v>
      </c>
      <c r="Z257" s="222">
        <f>IF(J257=[7]Datos!$B$102,5*(O257+T257+Y257),IF(J257=[7]Datos!$B$103,4*(O257+T257+Y257),IF(J257=[7]Datos!$B$104,3*(O257+T257+Y257),IF(J257=[7]Datos!$B$105,2*(O257+T257+Y257),IF(J257=[7]Datos!$B$106,1*(O257+T257+Y257),0)))))</f>
        <v>8</v>
      </c>
      <c r="AA257" s="223" t="str">
        <f t="shared" ref="AA257:AA269" si="31">IF(Z257=0,"-",IF(Z257&gt;40,"RIESGO SIGNIFICATIVO",IF(Z257&lt;21,"RIESGO LEVE","RIESGO MODERADO")))</f>
        <v>RIESGO LEVE</v>
      </c>
      <c r="AB257" s="224" t="s">
        <v>742</v>
      </c>
      <c r="AC257" s="222"/>
      <c r="AD257" s="222"/>
      <c r="AE257" s="222"/>
      <c r="AF257" s="225"/>
    </row>
    <row r="258" spans="3:32" ht="96.75" customHeight="1" thickBot="1">
      <c r="C258" s="357" t="s">
        <v>579</v>
      </c>
      <c r="D258" s="358"/>
      <c r="E258" s="221" t="s">
        <v>305</v>
      </c>
      <c r="F258" s="221" t="s">
        <v>670</v>
      </c>
      <c r="G258" s="221" t="s">
        <v>696</v>
      </c>
      <c r="H258" s="221" t="s">
        <v>691</v>
      </c>
      <c r="I258" s="221" t="s">
        <v>700</v>
      </c>
      <c r="J258" s="221" t="s">
        <v>279</v>
      </c>
      <c r="K258" s="221" t="s">
        <v>749</v>
      </c>
      <c r="L258" s="221" t="s">
        <v>296</v>
      </c>
      <c r="M258" s="221" t="s">
        <v>300</v>
      </c>
      <c r="N258" s="221" t="s">
        <v>294</v>
      </c>
      <c r="O258" s="222">
        <f>ROUND((((IF(K258=[7]Datos!$B$109,4,IF(K258=[7]Datos!$B$110,3,IF(K258=[7]Datos!$B$111,2,IF(K258=[7]Datos!$B$112,1,0)))))+(IF(L258=[7]Datos!$B$115,4,IF(L258=[7]Datos!$B$116,3,IF(L258=[7]Datos!$B$117,2,IF(L258=[7]Datos!$B$118,1,0)))))+(IF(M258=[7]Datos!$B$121,4,IF(M258=[7]Datos!$B$122,3,IF(M258=[7]Datos!$B$123,2,IF(M258=[7]Datos!$B$124,1,0)))))+(IF(N258=[7]Datos!$B$127,4,IF(N258=[7]Datos!$B$128,3,IF(N258=[7]Datos!$B$129,2,IF(N258=[7]Datos!$B$130,1,0))))))/4),0)</f>
        <v>2</v>
      </c>
      <c r="P258" s="221" t="s">
        <v>749</v>
      </c>
      <c r="Q258" s="221" t="s">
        <v>296</v>
      </c>
      <c r="R258" s="221" t="s">
        <v>302</v>
      </c>
      <c r="S258" s="221" t="s">
        <v>536</v>
      </c>
      <c r="T258" s="222">
        <f>ROUND((((IF(P258=[7]Datos!$B$109,4,IF(P258=[7]Datos!$B$110,3,IF(P258=[7]Datos!$B$111,2,IF(P258=[7]Datos!$B$112,1,0)))))+(IF(Q258=[7]Datos!$B$115,4,IF(Q258=[7]Datos!$B$116,3,IF(Q258=[7]Datos!$B$117,2,IF(Q258=[7]Datos!$B$118,1,0)))))+(IF(R258=[7]Datos!$B$121,4,IF(R258=[7]Datos!$B$122,3,IF(R258=[7]Datos!$B$123,2,IF(R258=[7]Datos!$B$124,1,0)))))+(IF(S258=[7]Datos!$B$127,4,IF(S258=[7]Datos!$B$128,3,IF(S258=[7]Datos!$B$129,2,IF(S258=[7]Datos!$B$130,1,0))))))/4),0)</f>
        <v>1</v>
      </c>
      <c r="U258" s="221" t="s">
        <v>295</v>
      </c>
      <c r="V258" s="221" t="s">
        <v>296</v>
      </c>
      <c r="W258" s="221" t="s">
        <v>300</v>
      </c>
      <c r="X258" s="221" t="s">
        <v>529</v>
      </c>
      <c r="Y258" s="222">
        <f>ROUND((((IF(U258=[7]Datos!$B$109,4,IF(U258=[7]Datos!$B$110,3,IF(U258=[7]Datos!$B$111,2,IF(U258=[7]Datos!$B$112,1,0)))))+(IF(V258=[7]Datos!$B$115,4,IF(V258=[7]Datos!$B$116,3,IF(V258=[7]Datos!$B$117,2,IF(V258=[7]Datos!$B$118,1,0)))))+(IF(W258=[7]Datos!$B$121,4,IF(W258=[7]Datos!$B$122,3,IF(W258=[7]Datos!$B$123,2,IF(W258=[7]Datos!$B$124,1,0)))))+(IF(X258=[7]Datos!$B$127,4,IF(X258=[7]Datos!$B$128,3,IF(X258=[7]Datos!$B$129,2,IF(X258=[7]Datos!$B$130,1,0))))))/4),0)</f>
        <v>3</v>
      </c>
      <c r="Z258" s="222">
        <f>IF(J258=[7]Datos!$B$102,5*(O258+T258+Y258),IF(J258=[7]Datos!$B$103,4*(O258+T258+Y258),IF(J258=[7]Datos!$B$104,3*(O258+T258+Y258),IF(J258=[7]Datos!$B$105,2*(O258+T258+Y258),IF(J258=[7]Datos!$B$106,1*(O258+T258+Y258),0)))))</f>
        <v>24</v>
      </c>
      <c r="AA258" s="223" t="str">
        <f t="shared" si="31"/>
        <v>RIESGO MODERADO</v>
      </c>
      <c r="AB258" s="224" t="s">
        <v>740</v>
      </c>
      <c r="AC258" s="222" t="s">
        <v>765</v>
      </c>
      <c r="AD258" s="222" t="s">
        <v>756</v>
      </c>
      <c r="AE258" s="222" t="s">
        <v>757</v>
      </c>
      <c r="AF258" s="225" t="s">
        <v>778</v>
      </c>
    </row>
    <row r="259" spans="3:32" ht="96.75" customHeight="1" thickBot="1">
      <c r="C259" s="357" t="s">
        <v>579</v>
      </c>
      <c r="D259" s="358"/>
      <c r="E259" s="221" t="s">
        <v>305</v>
      </c>
      <c r="F259" s="221" t="s">
        <v>670</v>
      </c>
      <c r="G259" s="221" t="s">
        <v>696</v>
      </c>
      <c r="H259" s="221" t="s">
        <v>691</v>
      </c>
      <c r="I259" s="221" t="s">
        <v>701</v>
      </c>
      <c r="J259" s="221" t="s">
        <v>279</v>
      </c>
      <c r="K259" s="221" t="s">
        <v>749</v>
      </c>
      <c r="L259" s="221" t="s">
        <v>296</v>
      </c>
      <c r="M259" s="221" t="s">
        <v>300</v>
      </c>
      <c r="N259" s="221" t="s">
        <v>298</v>
      </c>
      <c r="O259" s="222">
        <f>ROUND((((IF(K259=[7]Datos!$B$109,4,IF(K259=[7]Datos!$B$110,3,IF(K259=[7]Datos!$B$111,2,IF(K259=[7]Datos!$B$112,1,0)))))+(IF(L259=[7]Datos!$B$115,4,IF(L259=[7]Datos!$B$116,3,IF(L259=[7]Datos!$B$117,2,IF(L259=[7]Datos!$B$118,1,0)))))+(IF(M259=[7]Datos!$B$121,4,IF(M259=[7]Datos!$B$122,3,IF(M259=[7]Datos!$B$123,2,IF(M259=[7]Datos!$B$124,1,0)))))+(IF(N259=[7]Datos!$B$127,4,IF(N259=[7]Datos!$B$128,3,IF(N259=[7]Datos!$B$129,2,IF(N259=[7]Datos!$B$130,1,0))))))/4),0)</f>
        <v>2</v>
      </c>
      <c r="P259" s="221" t="s">
        <v>749</v>
      </c>
      <c r="Q259" s="221" t="s">
        <v>296</v>
      </c>
      <c r="R259" s="221" t="s">
        <v>300</v>
      </c>
      <c r="S259" s="221" t="s">
        <v>536</v>
      </c>
      <c r="T259" s="222">
        <f>ROUND((((IF(P259=[7]Datos!$B$109,4,IF(P259=[7]Datos!$B$110,3,IF(P259=[7]Datos!$B$111,2,IF(P259=[7]Datos!$B$112,1,0)))))+(IF(Q259=[7]Datos!$B$115,4,IF(Q259=[7]Datos!$B$116,3,IF(Q259=[7]Datos!$B$117,2,IF(Q259=[7]Datos!$B$118,1,0)))))+(IF(R259=[7]Datos!$B$121,4,IF(R259=[7]Datos!$B$122,3,IF(R259=[7]Datos!$B$123,2,IF(R259=[7]Datos!$B$124,1,0)))))+(IF(S259=[7]Datos!$B$127,4,IF(S259=[7]Datos!$B$128,3,IF(S259=[7]Datos!$B$129,2,IF(S259=[7]Datos!$B$130,1,0))))))/4),0)</f>
        <v>1</v>
      </c>
      <c r="U259" s="221" t="s">
        <v>295</v>
      </c>
      <c r="V259" s="221" t="s">
        <v>296</v>
      </c>
      <c r="W259" s="221" t="s">
        <v>300</v>
      </c>
      <c r="X259" s="221" t="s">
        <v>298</v>
      </c>
      <c r="Y259" s="222">
        <f>ROUND((((IF(U259=[7]Datos!$B$109,4,IF(U259=[7]Datos!$B$110,3,IF(U259=[7]Datos!$B$111,2,IF(U259=[7]Datos!$B$112,1,0)))))+(IF(V259=[7]Datos!$B$115,4,IF(V259=[7]Datos!$B$116,3,IF(V259=[7]Datos!$B$117,2,IF(V259=[7]Datos!$B$118,1,0)))))+(IF(W259=[7]Datos!$B$121,4,IF(W259=[7]Datos!$B$122,3,IF(W259=[7]Datos!$B$123,2,IF(W259=[7]Datos!$B$124,1,0)))))+(IF(X259=[7]Datos!$B$127,4,IF(X259=[7]Datos!$B$128,3,IF(X259=[7]Datos!$B$129,2,IF(X259=[7]Datos!$B$130,1,0))))))/4),0)</f>
        <v>3</v>
      </c>
      <c r="Z259" s="222">
        <f>IF(J259=[7]Datos!$B$102,5*(O259+T259+Y259),IF(J259=[7]Datos!$B$103,4*(O259+T259+Y259),IF(J259=[7]Datos!$B$104,3*(O259+T259+Y259),IF(J259=[7]Datos!$B$105,2*(O259+T259+Y259),IF(J259=[7]Datos!$B$106,1*(O259+T259+Y259),0)))))</f>
        <v>24</v>
      </c>
      <c r="AA259" s="223" t="str">
        <f t="shared" si="31"/>
        <v>RIESGO MODERADO</v>
      </c>
      <c r="AB259" s="224" t="s">
        <v>740</v>
      </c>
      <c r="AC259" s="222" t="s">
        <v>765</v>
      </c>
      <c r="AD259" s="222" t="s">
        <v>756</v>
      </c>
      <c r="AE259" s="222" t="s">
        <v>757</v>
      </c>
      <c r="AF259" s="225" t="s">
        <v>778</v>
      </c>
    </row>
    <row r="260" spans="3:32" ht="96.75" customHeight="1" thickBot="1">
      <c r="C260" s="357" t="s">
        <v>579</v>
      </c>
      <c r="D260" s="358"/>
      <c r="E260" s="221" t="s">
        <v>305</v>
      </c>
      <c r="F260" s="221" t="s">
        <v>670</v>
      </c>
      <c r="G260" s="221" t="s">
        <v>696</v>
      </c>
      <c r="H260" s="221" t="s">
        <v>691</v>
      </c>
      <c r="I260" s="221" t="s">
        <v>703</v>
      </c>
      <c r="J260" s="221" t="s">
        <v>281</v>
      </c>
      <c r="K260" s="221" t="s">
        <v>749</v>
      </c>
      <c r="L260" s="221" t="s">
        <v>296</v>
      </c>
      <c r="M260" s="221" t="s">
        <v>302</v>
      </c>
      <c r="N260" s="221" t="s">
        <v>530</v>
      </c>
      <c r="O260" s="222">
        <f>ROUND((((IF(K260=[7]Datos!$B$109,4,IF(K260=[7]Datos!$B$110,3,IF(K260=[7]Datos!$B$111,2,IF(K260=[7]Datos!$B$112,1,0)))))+(IF(L260=[7]Datos!$B$115,4,IF(L260=[7]Datos!$B$116,3,IF(L260=[7]Datos!$B$117,2,IF(L260=[7]Datos!$B$118,1,0)))))+(IF(M260=[7]Datos!$B$121,4,IF(M260=[7]Datos!$B$122,3,IF(M260=[7]Datos!$B$123,2,IF(M260=[7]Datos!$B$124,1,0)))))+(IF(N260=[7]Datos!$B$127,4,IF(N260=[7]Datos!$B$128,3,IF(N260=[7]Datos!$B$129,2,IF(N260=[7]Datos!$B$130,1,0))))))/4),0)</f>
        <v>1</v>
      </c>
      <c r="P260" s="221" t="s">
        <v>749</v>
      </c>
      <c r="Q260" s="221" t="s">
        <v>296</v>
      </c>
      <c r="R260" s="221" t="s">
        <v>302</v>
      </c>
      <c r="S260" s="221" t="s">
        <v>536</v>
      </c>
      <c r="T260" s="222">
        <f>ROUND((((IF(P260=[7]Datos!$B$109,4,IF(P260=[7]Datos!$B$110,3,IF(P260=[7]Datos!$B$111,2,IF(P260=[7]Datos!$B$112,1,0)))))+(IF(Q260=[7]Datos!$B$115,4,IF(Q260=[7]Datos!$B$116,3,IF(Q260=[7]Datos!$B$117,2,IF(Q260=[7]Datos!$B$118,1,0)))))+(IF(R260=[7]Datos!$B$121,4,IF(R260=[7]Datos!$B$122,3,IF(R260=[7]Datos!$B$123,2,IF(R260=[7]Datos!$B$124,1,0)))))+(IF(S260=[7]Datos!$B$127,4,IF(S260=[7]Datos!$B$128,3,IF(S260=[7]Datos!$B$129,2,IF(S260=[7]Datos!$B$130,1,0))))))/4),0)</f>
        <v>1</v>
      </c>
      <c r="U260" s="221" t="s">
        <v>749</v>
      </c>
      <c r="V260" s="221" t="s">
        <v>296</v>
      </c>
      <c r="W260" s="221" t="s">
        <v>302</v>
      </c>
      <c r="X260" s="221" t="s">
        <v>298</v>
      </c>
      <c r="Y260" s="222">
        <f>ROUND((((IF(U260=[7]Datos!$B$109,4,IF(U260=[7]Datos!$B$110,3,IF(U260=[7]Datos!$B$111,2,IF(U260=[7]Datos!$B$112,1,0)))))+(IF(V260=[7]Datos!$B$115,4,IF(V260=[7]Datos!$B$116,3,IF(V260=[7]Datos!$B$117,2,IF(V260=[7]Datos!$B$118,1,0)))))+(IF(W260=[7]Datos!$B$121,4,IF(W260=[7]Datos!$B$122,3,IF(W260=[7]Datos!$B$123,2,IF(W260=[7]Datos!$B$124,1,0)))))+(IF(X260=[7]Datos!$B$127,4,IF(X260=[7]Datos!$B$128,3,IF(X260=[7]Datos!$B$129,2,IF(X260=[7]Datos!$B$130,1,0))))))/4),0)</f>
        <v>2</v>
      </c>
      <c r="Z260" s="222">
        <f>IF(J260=[7]Datos!$B$102,5*(O260+T260+Y260),IF(J260=[7]Datos!$B$103,4*(O260+T260+Y260),IF(J260=[7]Datos!$B$104,3*(O260+T260+Y260),IF(J260=[7]Datos!$B$105,2*(O260+T260+Y260),IF(J260=[7]Datos!$B$106,1*(O260+T260+Y260),0)))))</f>
        <v>8</v>
      </c>
      <c r="AA260" s="223" t="str">
        <f t="shared" si="31"/>
        <v>RIESGO LEVE</v>
      </c>
      <c r="AB260" s="224" t="s">
        <v>742</v>
      </c>
      <c r="AC260" s="222"/>
      <c r="AD260" s="222"/>
      <c r="AE260" s="222"/>
      <c r="AF260" s="225"/>
    </row>
    <row r="261" spans="3:32" ht="96.75" customHeight="1" thickBot="1">
      <c r="C261" s="357" t="s">
        <v>579</v>
      </c>
      <c r="D261" s="358"/>
      <c r="E261" s="221" t="s">
        <v>305</v>
      </c>
      <c r="F261" s="221" t="s">
        <v>670</v>
      </c>
      <c r="G261" s="221" t="s">
        <v>696</v>
      </c>
      <c r="H261" s="221" t="s">
        <v>691</v>
      </c>
      <c r="I261" s="221" t="s">
        <v>705</v>
      </c>
      <c r="J261" s="221" t="s">
        <v>280</v>
      </c>
      <c r="K261" s="221" t="s">
        <v>749</v>
      </c>
      <c r="L261" s="221" t="s">
        <v>296</v>
      </c>
      <c r="M261" s="221" t="s">
        <v>302</v>
      </c>
      <c r="N261" s="221" t="s">
        <v>530</v>
      </c>
      <c r="O261" s="222">
        <f>ROUND((((IF(K261=[7]Datos!$B$109,4,IF(K261=[7]Datos!$B$110,3,IF(K261=[7]Datos!$B$111,2,IF(K261=[7]Datos!$B$112,1,0)))))+(IF(L261=[7]Datos!$B$115,4,IF(L261=[7]Datos!$B$116,3,IF(L261=[7]Datos!$B$117,2,IF(L261=[7]Datos!$B$118,1,0)))))+(IF(M261=[7]Datos!$B$121,4,IF(M261=[7]Datos!$B$122,3,IF(M261=[7]Datos!$B$123,2,IF(M261=[7]Datos!$B$124,1,0)))))+(IF(N261=[7]Datos!$B$127,4,IF(N261=[7]Datos!$B$128,3,IF(N261=[7]Datos!$B$129,2,IF(N261=[7]Datos!$B$130,1,0))))))/4),0)</f>
        <v>1</v>
      </c>
      <c r="P261" s="221" t="s">
        <v>749</v>
      </c>
      <c r="Q261" s="221" t="s">
        <v>296</v>
      </c>
      <c r="R261" s="221" t="s">
        <v>302</v>
      </c>
      <c r="S261" s="221" t="s">
        <v>536</v>
      </c>
      <c r="T261" s="222">
        <f>ROUND((((IF(P261=[7]Datos!$B$109,4,IF(P261=[7]Datos!$B$110,3,IF(P261=[7]Datos!$B$111,2,IF(P261=[7]Datos!$B$112,1,0)))))+(IF(Q261=[7]Datos!$B$115,4,IF(Q261=[7]Datos!$B$116,3,IF(Q261=[7]Datos!$B$117,2,IF(Q261=[7]Datos!$B$118,1,0)))))+(IF(R261=[7]Datos!$B$121,4,IF(R261=[7]Datos!$B$122,3,IF(R261=[7]Datos!$B$123,2,IF(R261=[7]Datos!$B$124,1,0)))))+(IF(S261=[7]Datos!$B$127,4,IF(S261=[7]Datos!$B$128,3,IF(S261=[7]Datos!$B$129,2,IF(S261=[7]Datos!$B$130,1,0))))))/4),0)</f>
        <v>1</v>
      </c>
      <c r="U261" s="221" t="s">
        <v>749</v>
      </c>
      <c r="V261" s="221" t="s">
        <v>296</v>
      </c>
      <c r="W261" s="221" t="s">
        <v>302</v>
      </c>
      <c r="X261" s="221" t="s">
        <v>298</v>
      </c>
      <c r="Y261" s="222">
        <f>ROUND((((IF(U261=[7]Datos!$B$109,4,IF(U261=[7]Datos!$B$110,3,IF(U261=[7]Datos!$B$111,2,IF(U261=[7]Datos!$B$112,1,0)))))+(IF(V261=[7]Datos!$B$115,4,IF(V261=[7]Datos!$B$116,3,IF(V261=[7]Datos!$B$117,2,IF(V261=[7]Datos!$B$118,1,0)))))+(IF(W261=[7]Datos!$B$121,4,IF(W261=[7]Datos!$B$122,3,IF(W261=[7]Datos!$B$123,2,IF(W261=[7]Datos!$B$124,1,0)))))+(IF(X261=[7]Datos!$B$127,4,IF(X261=[7]Datos!$B$128,3,IF(X261=[7]Datos!$B$129,2,IF(X261=[7]Datos!$B$130,1,0))))))/4),0)</f>
        <v>2</v>
      </c>
      <c r="Z261" s="222">
        <f>IF(J261=[7]Datos!$B$102,5*(O261+T261+Y261),IF(J261=[7]Datos!$B$103,4*(O261+T261+Y261),IF(J261=[7]Datos!$B$104,3*(O261+T261+Y261),IF(J261=[7]Datos!$B$105,2*(O261+T261+Y261),IF(J261=[7]Datos!$B$106,1*(O261+T261+Y261),0)))))</f>
        <v>12</v>
      </c>
      <c r="AA261" s="223" t="str">
        <f t="shared" si="31"/>
        <v>RIESGO LEVE</v>
      </c>
      <c r="AB261" s="224" t="s">
        <v>742</v>
      </c>
      <c r="AC261" s="222"/>
      <c r="AD261" s="222"/>
      <c r="AE261" s="222"/>
      <c r="AF261" s="225"/>
    </row>
    <row r="262" spans="3:32" ht="96.75" customHeight="1" thickBot="1">
      <c r="C262" s="357" t="s">
        <v>579</v>
      </c>
      <c r="D262" s="358"/>
      <c r="E262" s="221" t="s">
        <v>306</v>
      </c>
      <c r="F262" s="221" t="s">
        <v>670</v>
      </c>
      <c r="G262" s="221" t="s">
        <v>696</v>
      </c>
      <c r="H262" s="221" t="s">
        <v>691</v>
      </c>
      <c r="I262" s="221" t="s">
        <v>699</v>
      </c>
      <c r="J262" s="221" t="s">
        <v>281</v>
      </c>
      <c r="K262" s="221" t="s">
        <v>749</v>
      </c>
      <c r="L262" s="221" t="s">
        <v>296</v>
      </c>
      <c r="M262" s="221" t="s">
        <v>302</v>
      </c>
      <c r="N262" s="221" t="s">
        <v>530</v>
      </c>
      <c r="O262" s="222">
        <f>ROUND((((IF(K262=[7]Datos!$B$109,4,IF(K262=[7]Datos!$B$110,3,IF(K262=[7]Datos!$B$111,2,IF(K262=[7]Datos!$B$112,1,0)))))+(IF(L262=[7]Datos!$B$115,4,IF(L262=[7]Datos!$B$116,3,IF(L262=[7]Datos!$B$117,2,IF(L262=[7]Datos!$B$118,1,0)))))+(IF(M262=[7]Datos!$B$121,4,IF(M262=[7]Datos!$B$122,3,IF(M262=[7]Datos!$B$123,2,IF(M262=[7]Datos!$B$124,1,0)))))+(IF(N262=[7]Datos!$B$127,4,IF(N262=[7]Datos!$B$128,3,IF(N262=[7]Datos!$B$129,2,IF(N262=[7]Datos!$B$130,1,0))))))/4),0)</f>
        <v>1</v>
      </c>
      <c r="P262" s="221" t="s">
        <v>749</v>
      </c>
      <c r="Q262" s="221" t="s">
        <v>296</v>
      </c>
      <c r="R262" s="221" t="s">
        <v>302</v>
      </c>
      <c r="S262" s="221" t="s">
        <v>537</v>
      </c>
      <c r="T262" s="222">
        <f>ROUND((((IF(P262=[7]Datos!$B$109,4,IF(P262=[7]Datos!$B$110,3,IF(P262=[7]Datos!$B$111,2,IF(P262=[7]Datos!$B$112,1,0)))))+(IF(Q262=[7]Datos!$B$115,4,IF(Q262=[7]Datos!$B$116,3,IF(Q262=[7]Datos!$B$117,2,IF(Q262=[7]Datos!$B$118,1,0)))))+(IF(R262=[7]Datos!$B$121,4,IF(R262=[7]Datos!$B$122,3,IF(R262=[7]Datos!$B$123,2,IF(R262=[7]Datos!$B$124,1,0)))))+(IF(S262=[7]Datos!$B$127,4,IF(S262=[7]Datos!$B$128,3,IF(S262=[7]Datos!$B$129,2,IF(S262=[7]Datos!$B$130,1,0))))))/4),0)</f>
        <v>1</v>
      </c>
      <c r="U262" s="221" t="s">
        <v>749</v>
      </c>
      <c r="V262" s="221" t="s">
        <v>296</v>
      </c>
      <c r="W262" s="221" t="s">
        <v>302</v>
      </c>
      <c r="X262" s="221" t="s">
        <v>540</v>
      </c>
      <c r="Y262" s="222">
        <f>ROUND((((IF(U262=[7]Datos!$B$109,4,IF(U262=[7]Datos!$B$110,3,IF(U262=[7]Datos!$B$111,2,IF(U262=[7]Datos!$B$112,1,0)))))+(IF(V262=[7]Datos!$B$115,4,IF(V262=[7]Datos!$B$116,3,IF(V262=[7]Datos!$B$117,2,IF(V262=[7]Datos!$B$118,1,0)))))+(IF(W262=[7]Datos!$B$121,4,IF(W262=[7]Datos!$B$122,3,IF(W262=[7]Datos!$B$123,2,IF(W262=[7]Datos!$B$124,1,0)))))+(IF(X262=[7]Datos!$B$127,4,IF(X262=[7]Datos!$B$128,3,IF(X262=[7]Datos!$B$129,2,IF(X262=[7]Datos!$B$130,1,0))))))/4),0)</f>
        <v>1</v>
      </c>
      <c r="Z262" s="222">
        <f>IF(J262=[7]Datos!$B$102,5*(O262+T262+Y262),IF(J262=[7]Datos!$B$103,4*(O262+T262+Y262),IF(J262=[7]Datos!$B$104,3*(O262+T262+Y262),IF(J262=[7]Datos!$B$105,2*(O262+T262+Y262),IF(J262=[7]Datos!$B$106,1*(O262+T262+Y262),0)))))</f>
        <v>6</v>
      </c>
      <c r="AA262" s="223" t="str">
        <f t="shared" si="31"/>
        <v>RIESGO LEVE</v>
      </c>
      <c r="AB262" s="224" t="s">
        <v>742</v>
      </c>
      <c r="AC262" s="222"/>
      <c r="AD262" s="222"/>
      <c r="AE262" s="222"/>
      <c r="AF262" s="225"/>
    </row>
    <row r="263" spans="3:32" ht="96.75" customHeight="1" thickBot="1">
      <c r="C263" s="357" t="s">
        <v>579</v>
      </c>
      <c r="D263" s="358"/>
      <c r="E263" s="221" t="s">
        <v>306</v>
      </c>
      <c r="F263" s="221" t="s">
        <v>670</v>
      </c>
      <c r="G263" s="221" t="s">
        <v>696</v>
      </c>
      <c r="H263" s="221" t="s">
        <v>691</v>
      </c>
      <c r="I263" s="221" t="s">
        <v>700</v>
      </c>
      <c r="J263" s="221" t="s">
        <v>279</v>
      </c>
      <c r="K263" s="221" t="s">
        <v>749</v>
      </c>
      <c r="L263" s="221" t="s">
        <v>296</v>
      </c>
      <c r="M263" s="221" t="s">
        <v>300</v>
      </c>
      <c r="N263" s="221" t="s">
        <v>294</v>
      </c>
      <c r="O263" s="222">
        <f>ROUND((((IF(K263=[7]Datos!$B$109,4,IF(K263=[7]Datos!$B$110,3,IF(K263=[7]Datos!$B$111,2,IF(K263=[7]Datos!$B$112,1,0)))))+(IF(L263=[7]Datos!$B$115,4,IF(L263=[7]Datos!$B$116,3,IF(L263=[7]Datos!$B$117,2,IF(L263=[7]Datos!$B$118,1,0)))))+(IF(M263=[7]Datos!$B$121,4,IF(M263=[7]Datos!$B$122,3,IF(M263=[7]Datos!$B$123,2,IF(M263=[7]Datos!$B$124,1,0)))))+(IF(N263=[7]Datos!$B$127,4,IF(N263=[7]Datos!$B$128,3,IF(N263=[7]Datos!$B$129,2,IF(N263=[7]Datos!$B$130,1,0))))))/4),0)</f>
        <v>2</v>
      </c>
      <c r="P263" s="221" t="s">
        <v>749</v>
      </c>
      <c r="Q263" s="221" t="s">
        <v>296</v>
      </c>
      <c r="R263" s="221" t="s">
        <v>302</v>
      </c>
      <c r="S263" s="221" t="s">
        <v>536</v>
      </c>
      <c r="T263" s="222">
        <f>ROUND((((IF(P263=[7]Datos!$B$109,4,IF(P263=[7]Datos!$B$110,3,IF(P263=[7]Datos!$B$111,2,IF(P263=[7]Datos!$B$112,1,0)))))+(IF(Q263=[7]Datos!$B$115,4,IF(Q263=[7]Datos!$B$116,3,IF(Q263=[7]Datos!$B$117,2,IF(Q263=[7]Datos!$B$118,1,0)))))+(IF(R263=[7]Datos!$B$121,4,IF(R263=[7]Datos!$B$122,3,IF(R263=[7]Datos!$B$123,2,IF(R263=[7]Datos!$B$124,1,0)))))+(IF(S263=[7]Datos!$B$127,4,IF(S263=[7]Datos!$B$128,3,IF(S263=[7]Datos!$B$129,2,IF(S263=[7]Datos!$B$130,1,0))))))/4),0)</f>
        <v>1</v>
      </c>
      <c r="U263" s="221" t="s">
        <v>295</v>
      </c>
      <c r="V263" s="221" t="s">
        <v>296</v>
      </c>
      <c r="W263" s="221" t="s">
        <v>300</v>
      </c>
      <c r="X263" s="221" t="s">
        <v>529</v>
      </c>
      <c r="Y263" s="222">
        <f>ROUND((((IF(U263=[7]Datos!$B$109,4,IF(U263=[7]Datos!$B$110,3,IF(U263=[7]Datos!$B$111,2,IF(U263=[7]Datos!$B$112,1,0)))))+(IF(V263=[7]Datos!$B$115,4,IF(V263=[7]Datos!$B$116,3,IF(V263=[7]Datos!$B$117,2,IF(V263=[7]Datos!$B$118,1,0)))))+(IF(W263=[7]Datos!$B$121,4,IF(W263=[7]Datos!$B$122,3,IF(W263=[7]Datos!$B$123,2,IF(W263=[7]Datos!$B$124,1,0)))))+(IF(X263=[7]Datos!$B$127,4,IF(X263=[7]Datos!$B$128,3,IF(X263=[7]Datos!$B$129,2,IF(X263=[7]Datos!$B$130,1,0))))))/4),0)</f>
        <v>3</v>
      </c>
      <c r="Z263" s="222">
        <f>IF(J263=[7]Datos!$B$102,5*(O263+T263+Y263),IF(J263=[7]Datos!$B$103,4*(O263+T263+Y263),IF(J263=[7]Datos!$B$104,3*(O263+T263+Y263),IF(J263=[7]Datos!$B$105,2*(O263+T263+Y263),IF(J263=[7]Datos!$B$106,1*(O263+T263+Y263),0)))))</f>
        <v>24</v>
      </c>
      <c r="AA263" s="223" t="str">
        <f t="shared" ref="AA263:AA264" si="32">IF(Z263=0,"-",IF(Z263&gt;40,"RIESGO SIGNIFICATIVO",IF(Z263&lt;21,"RIESGO LEVE","RIESGO MODERADO")))</f>
        <v>RIESGO MODERADO</v>
      </c>
      <c r="AB263" s="224" t="s">
        <v>740</v>
      </c>
      <c r="AC263" s="222" t="s">
        <v>766</v>
      </c>
      <c r="AD263" s="222" t="s">
        <v>756</v>
      </c>
      <c r="AE263" s="222" t="s">
        <v>757</v>
      </c>
      <c r="AF263" s="225" t="s">
        <v>778</v>
      </c>
    </row>
    <row r="264" spans="3:32" ht="96.75" customHeight="1" thickBot="1">
      <c r="C264" s="357" t="s">
        <v>579</v>
      </c>
      <c r="D264" s="358"/>
      <c r="E264" s="221" t="s">
        <v>306</v>
      </c>
      <c r="F264" s="221" t="s">
        <v>670</v>
      </c>
      <c r="G264" s="221" t="s">
        <v>696</v>
      </c>
      <c r="H264" s="221" t="s">
        <v>691</v>
      </c>
      <c r="I264" s="221" t="s">
        <v>701</v>
      </c>
      <c r="J264" s="221" t="s">
        <v>279</v>
      </c>
      <c r="K264" s="221" t="s">
        <v>749</v>
      </c>
      <c r="L264" s="221" t="s">
        <v>296</v>
      </c>
      <c r="M264" s="221" t="s">
        <v>300</v>
      </c>
      <c r="N264" s="221" t="s">
        <v>298</v>
      </c>
      <c r="O264" s="222">
        <f>ROUND((((IF(K264=[7]Datos!$B$109,4,IF(K264=[7]Datos!$B$110,3,IF(K264=[7]Datos!$B$111,2,IF(K264=[7]Datos!$B$112,1,0)))))+(IF(L264=[7]Datos!$B$115,4,IF(L264=[7]Datos!$B$116,3,IF(L264=[7]Datos!$B$117,2,IF(L264=[7]Datos!$B$118,1,0)))))+(IF(M264=[7]Datos!$B$121,4,IF(M264=[7]Datos!$B$122,3,IF(M264=[7]Datos!$B$123,2,IF(M264=[7]Datos!$B$124,1,0)))))+(IF(N264=[7]Datos!$B$127,4,IF(N264=[7]Datos!$B$128,3,IF(N264=[7]Datos!$B$129,2,IF(N264=[7]Datos!$B$130,1,0))))))/4),0)</f>
        <v>2</v>
      </c>
      <c r="P264" s="221" t="s">
        <v>749</v>
      </c>
      <c r="Q264" s="221" t="s">
        <v>296</v>
      </c>
      <c r="R264" s="221" t="s">
        <v>300</v>
      </c>
      <c r="S264" s="221" t="s">
        <v>536</v>
      </c>
      <c r="T264" s="222">
        <f>ROUND((((IF(P264=[7]Datos!$B$109,4,IF(P264=[7]Datos!$B$110,3,IF(P264=[7]Datos!$B$111,2,IF(P264=[7]Datos!$B$112,1,0)))))+(IF(Q264=[7]Datos!$B$115,4,IF(Q264=[7]Datos!$B$116,3,IF(Q264=[7]Datos!$B$117,2,IF(Q264=[7]Datos!$B$118,1,0)))))+(IF(R264=[7]Datos!$B$121,4,IF(R264=[7]Datos!$B$122,3,IF(R264=[7]Datos!$B$123,2,IF(R264=[7]Datos!$B$124,1,0)))))+(IF(S264=[7]Datos!$B$127,4,IF(S264=[7]Datos!$B$128,3,IF(S264=[7]Datos!$B$129,2,IF(S264=[7]Datos!$B$130,1,0))))))/4),0)</f>
        <v>1</v>
      </c>
      <c r="U264" s="221" t="s">
        <v>295</v>
      </c>
      <c r="V264" s="221" t="s">
        <v>296</v>
      </c>
      <c r="W264" s="221" t="s">
        <v>300</v>
      </c>
      <c r="X264" s="221" t="s">
        <v>298</v>
      </c>
      <c r="Y264" s="222">
        <f>ROUND((((IF(U264=[7]Datos!$B$109,4,IF(U264=[7]Datos!$B$110,3,IF(U264=[7]Datos!$B$111,2,IF(U264=[7]Datos!$B$112,1,0)))))+(IF(V264=[7]Datos!$B$115,4,IF(V264=[7]Datos!$B$116,3,IF(V264=[7]Datos!$B$117,2,IF(V264=[7]Datos!$B$118,1,0)))))+(IF(W264=[7]Datos!$B$121,4,IF(W264=[7]Datos!$B$122,3,IF(W264=[7]Datos!$B$123,2,IF(W264=[7]Datos!$B$124,1,0)))))+(IF(X264=[7]Datos!$B$127,4,IF(X264=[7]Datos!$B$128,3,IF(X264=[7]Datos!$B$129,2,IF(X264=[7]Datos!$B$130,1,0))))))/4),0)</f>
        <v>3</v>
      </c>
      <c r="Z264" s="222">
        <f>IF(J264=[7]Datos!$B$102,5*(O264+T264+Y264),IF(J264=[7]Datos!$B$103,4*(O264+T264+Y264),IF(J264=[7]Datos!$B$104,3*(O264+T264+Y264),IF(J264=[7]Datos!$B$105,2*(O264+T264+Y264),IF(J264=[7]Datos!$B$106,1*(O264+T264+Y264),0)))))</f>
        <v>24</v>
      </c>
      <c r="AA264" s="223" t="str">
        <f t="shared" si="32"/>
        <v>RIESGO MODERADO</v>
      </c>
      <c r="AB264" s="224" t="s">
        <v>740</v>
      </c>
      <c r="AC264" s="222" t="s">
        <v>765</v>
      </c>
      <c r="AD264" s="222" t="s">
        <v>756</v>
      </c>
      <c r="AE264" s="222" t="s">
        <v>757</v>
      </c>
      <c r="AF264" s="225" t="s">
        <v>778</v>
      </c>
    </row>
    <row r="265" spans="3:32" ht="96.75" customHeight="1" thickBot="1">
      <c r="C265" s="357" t="s">
        <v>579</v>
      </c>
      <c r="D265" s="358"/>
      <c r="E265" s="221" t="s">
        <v>306</v>
      </c>
      <c r="F265" s="221" t="s">
        <v>670</v>
      </c>
      <c r="G265" s="221" t="s">
        <v>696</v>
      </c>
      <c r="H265" s="221" t="s">
        <v>691</v>
      </c>
      <c r="I265" s="221" t="s">
        <v>703</v>
      </c>
      <c r="J265" s="221" t="s">
        <v>280</v>
      </c>
      <c r="K265" s="221" t="s">
        <v>749</v>
      </c>
      <c r="L265" s="221" t="s">
        <v>296</v>
      </c>
      <c r="M265" s="221" t="s">
        <v>302</v>
      </c>
      <c r="N265" s="221" t="s">
        <v>530</v>
      </c>
      <c r="O265" s="222">
        <f>ROUND((((IF(K265=[7]Datos!$B$109,4,IF(K265=[7]Datos!$B$110,3,IF(K265=[7]Datos!$B$111,2,IF(K265=[7]Datos!$B$112,1,0)))))+(IF(L265=[7]Datos!$B$115,4,IF(L265=[7]Datos!$B$116,3,IF(L265=[7]Datos!$B$117,2,IF(L265=[7]Datos!$B$118,1,0)))))+(IF(M265=[7]Datos!$B$121,4,IF(M265=[7]Datos!$B$122,3,IF(M265=[7]Datos!$B$123,2,IF(M265=[7]Datos!$B$124,1,0)))))+(IF(N265=[7]Datos!$B$127,4,IF(N265=[7]Datos!$B$128,3,IF(N265=[7]Datos!$B$129,2,IF(N265=[7]Datos!$B$130,1,0))))))/4),0)</f>
        <v>1</v>
      </c>
      <c r="P265" s="221" t="s">
        <v>749</v>
      </c>
      <c r="Q265" s="221" t="s">
        <v>296</v>
      </c>
      <c r="R265" s="221" t="s">
        <v>302</v>
      </c>
      <c r="S265" s="221" t="s">
        <v>537</v>
      </c>
      <c r="T265" s="222">
        <f>ROUND((((IF(P265=[7]Datos!$B$109,4,IF(P265=[7]Datos!$B$110,3,IF(P265=[7]Datos!$B$111,2,IF(P265=[7]Datos!$B$112,1,0)))))+(IF(Q265=[7]Datos!$B$115,4,IF(Q265=[7]Datos!$B$116,3,IF(Q265=[7]Datos!$B$117,2,IF(Q265=[7]Datos!$B$118,1,0)))))+(IF(R265=[7]Datos!$B$121,4,IF(R265=[7]Datos!$B$122,3,IF(R265=[7]Datos!$B$123,2,IF(R265=[7]Datos!$B$124,1,0)))))+(IF(S265=[7]Datos!$B$127,4,IF(S265=[7]Datos!$B$128,3,IF(S265=[7]Datos!$B$129,2,IF(S265=[7]Datos!$B$130,1,0))))))/4),0)</f>
        <v>1</v>
      </c>
      <c r="U265" s="221" t="s">
        <v>749</v>
      </c>
      <c r="V265" s="221" t="s">
        <v>296</v>
      </c>
      <c r="W265" s="221" t="s">
        <v>302</v>
      </c>
      <c r="X265" s="221" t="s">
        <v>540</v>
      </c>
      <c r="Y265" s="222">
        <f>ROUND((((IF(U265=[7]Datos!$B$109,4,IF(U265=[7]Datos!$B$110,3,IF(U265=[7]Datos!$B$111,2,IF(U265=[7]Datos!$B$112,1,0)))))+(IF(V265=[7]Datos!$B$115,4,IF(V265=[7]Datos!$B$116,3,IF(V265=[7]Datos!$B$117,2,IF(V265=[7]Datos!$B$118,1,0)))))+(IF(W265=[7]Datos!$B$121,4,IF(W265=[7]Datos!$B$122,3,IF(W265=[7]Datos!$B$123,2,IF(W265=[7]Datos!$B$124,1,0)))))+(IF(X265=[7]Datos!$B$127,4,IF(X265=[7]Datos!$B$128,3,IF(X265=[7]Datos!$B$129,2,IF(X265=[7]Datos!$B$130,1,0))))))/4),0)</f>
        <v>1</v>
      </c>
      <c r="Z265" s="222">
        <f>IF(J265=[7]Datos!$B$102,5*(O265+T265+Y265),IF(J265=[7]Datos!$B$103,4*(O265+T265+Y265),IF(J265=[7]Datos!$B$104,3*(O265+T265+Y265),IF(J265=[7]Datos!$B$105,2*(O265+T265+Y265),IF(J265=[7]Datos!$B$106,1*(O265+T265+Y265),0)))))</f>
        <v>9</v>
      </c>
      <c r="AA265" s="223" t="str">
        <f t="shared" si="31"/>
        <v>RIESGO LEVE</v>
      </c>
      <c r="AB265" s="224" t="s">
        <v>742</v>
      </c>
      <c r="AC265" s="222"/>
      <c r="AD265" s="222"/>
      <c r="AE265" s="222"/>
      <c r="AF265" s="225"/>
    </row>
    <row r="266" spans="3:32" ht="96.75" customHeight="1" thickBot="1">
      <c r="C266" s="357" t="s">
        <v>579</v>
      </c>
      <c r="D266" s="358"/>
      <c r="E266" s="221" t="s">
        <v>306</v>
      </c>
      <c r="F266" s="221" t="s">
        <v>670</v>
      </c>
      <c r="G266" s="221" t="s">
        <v>696</v>
      </c>
      <c r="H266" s="221" t="s">
        <v>691</v>
      </c>
      <c r="I266" s="221" t="s">
        <v>705</v>
      </c>
      <c r="J266" s="221" t="s">
        <v>280</v>
      </c>
      <c r="K266" s="221" t="s">
        <v>749</v>
      </c>
      <c r="L266" s="221" t="s">
        <v>296</v>
      </c>
      <c r="M266" s="221" t="s">
        <v>302</v>
      </c>
      <c r="N266" s="221" t="s">
        <v>530</v>
      </c>
      <c r="O266" s="222">
        <f>ROUND((((IF(K266=[7]Datos!$B$109,4,IF(K266=[7]Datos!$B$110,3,IF(K266=[7]Datos!$B$111,2,IF(K266=[7]Datos!$B$112,1,0)))))+(IF(L266=[7]Datos!$B$115,4,IF(L266=[7]Datos!$B$116,3,IF(L266=[7]Datos!$B$117,2,IF(L266=[7]Datos!$B$118,1,0)))))+(IF(M266=[7]Datos!$B$121,4,IF(M266=[7]Datos!$B$122,3,IF(M266=[7]Datos!$B$123,2,IF(M266=[7]Datos!$B$124,1,0)))))+(IF(N266=[7]Datos!$B$127,4,IF(N266=[7]Datos!$B$128,3,IF(N266=[7]Datos!$B$129,2,IF(N266=[7]Datos!$B$130,1,0))))))/4),0)</f>
        <v>1</v>
      </c>
      <c r="P266" s="221" t="s">
        <v>749</v>
      </c>
      <c r="Q266" s="221" t="s">
        <v>296</v>
      </c>
      <c r="R266" s="221" t="s">
        <v>302</v>
      </c>
      <c r="S266" s="221" t="s">
        <v>537</v>
      </c>
      <c r="T266" s="222">
        <f>ROUND((((IF(P266=[7]Datos!$B$109,4,IF(P266=[7]Datos!$B$110,3,IF(P266=[7]Datos!$B$111,2,IF(P266=[7]Datos!$B$112,1,0)))))+(IF(Q266=[7]Datos!$B$115,4,IF(Q266=[7]Datos!$B$116,3,IF(Q266=[7]Datos!$B$117,2,IF(Q266=[7]Datos!$B$118,1,0)))))+(IF(R266=[7]Datos!$B$121,4,IF(R266=[7]Datos!$B$122,3,IF(R266=[7]Datos!$B$123,2,IF(R266=[7]Datos!$B$124,1,0)))))+(IF(S266=[7]Datos!$B$127,4,IF(S266=[7]Datos!$B$128,3,IF(S266=[7]Datos!$B$129,2,IF(S266=[7]Datos!$B$130,1,0))))))/4),0)</f>
        <v>1</v>
      </c>
      <c r="U266" s="221" t="s">
        <v>749</v>
      </c>
      <c r="V266" s="221" t="s">
        <v>296</v>
      </c>
      <c r="W266" s="221" t="s">
        <v>302</v>
      </c>
      <c r="X266" s="221" t="s">
        <v>540</v>
      </c>
      <c r="Y266" s="222">
        <f>ROUND((((IF(U266=[7]Datos!$B$109,4,IF(U266=[7]Datos!$B$110,3,IF(U266=[7]Datos!$B$111,2,IF(U266=[7]Datos!$B$112,1,0)))))+(IF(V266=[7]Datos!$B$115,4,IF(V266=[7]Datos!$B$116,3,IF(V266=[7]Datos!$B$117,2,IF(V266=[7]Datos!$B$118,1,0)))))+(IF(W266=[7]Datos!$B$121,4,IF(W266=[7]Datos!$B$122,3,IF(W266=[7]Datos!$B$123,2,IF(W266=[7]Datos!$B$124,1,0)))))+(IF(X266=[7]Datos!$B$127,4,IF(X266=[7]Datos!$B$128,3,IF(X266=[7]Datos!$B$129,2,IF(X266=[7]Datos!$B$130,1,0))))))/4),0)</f>
        <v>1</v>
      </c>
      <c r="Z266" s="222">
        <f>IF(J266=[7]Datos!$B$102,5*(O266+T266+Y266),IF(J266=[7]Datos!$B$103,4*(O266+T266+Y266),IF(J266=[7]Datos!$B$104,3*(O266+T266+Y266),IF(J266=[7]Datos!$B$105,2*(O266+T266+Y266),IF(J266=[7]Datos!$B$106,1*(O266+T266+Y266),0)))))</f>
        <v>9</v>
      </c>
      <c r="AA266" s="223" t="str">
        <f t="shared" si="31"/>
        <v>RIESGO LEVE</v>
      </c>
      <c r="AB266" s="224" t="s">
        <v>742</v>
      </c>
      <c r="AC266" s="222"/>
      <c r="AD266" s="222"/>
      <c r="AE266" s="222"/>
      <c r="AF266" s="225"/>
    </row>
    <row r="267" spans="3:32" ht="98.25" customHeight="1" thickBot="1">
      <c r="C267" s="357" t="s">
        <v>579</v>
      </c>
      <c r="D267" s="358"/>
      <c r="E267" s="221" t="s">
        <v>307</v>
      </c>
      <c r="F267" s="221" t="s">
        <v>670</v>
      </c>
      <c r="G267" s="221" t="s">
        <v>696</v>
      </c>
      <c r="H267" s="221" t="s">
        <v>691</v>
      </c>
      <c r="I267" s="221" t="s">
        <v>699</v>
      </c>
      <c r="J267" s="221" t="s">
        <v>281</v>
      </c>
      <c r="K267" s="221" t="s">
        <v>749</v>
      </c>
      <c r="L267" s="221" t="s">
        <v>296</v>
      </c>
      <c r="M267" s="221" t="s">
        <v>302</v>
      </c>
      <c r="N267" s="221" t="s">
        <v>530</v>
      </c>
      <c r="O267" s="222">
        <f>ROUND((((IF(K267=[7]Datos!$B$109,4,IF(K267=[7]Datos!$B$110,3,IF(K267=[7]Datos!$B$111,2,IF(K267=[7]Datos!$B$112,1,0)))))+(IF(L267=[7]Datos!$B$115,4,IF(L267=[7]Datos!$B$116,3,IF(L267=[7]Datos!$B$117,2,IF(L267=[7]Datos!$B$118,1,0)))))+(IF(M267=[7]Datos!$B$121,4,IF(M267=[7]Datos!$B$122,3,IF(M267=[7]Datos!$B$123,2,IF(M267=[7]Datos!$B$124,1,0)))))+(IF(N267=[7]Datos!$B$127,4,IF(N267=[7]Datos!$B$128,3,IF(N267=[7]Datos!$B$129,2,IF(N267=[7]Datos!$B$130,1,0))))))/4),0)</f>
        <v>1</v>
      </c>
      <c r="P267" s="221" t="s">
        <v>749</v>
      </c>
      <c r="Q267" s="221" t="s">
        <v>296</v>
      </c>
      <c r="R267" s="221" t="s">
        <v>302</v>
      </c>
      <c r="S267" s="221" t="s">
        <v>537</v>
      </c>
      <c r="T267" s="222">
        <f>ROUND((((IF(P267=[7]Datos!$B$109,4,IF(P267=[7]Datos!$B$110,3,IF(P267=[7]Datos!$B$111,2,IF(P267=[7]Datos!$B$112,1,0)))))+(IF(Q267=[7]Datos!$B$115,4,IF(Q267=[7]Datos!$B$116,3,IF(Q267=[7]Datos!$B$117,2,IF(Q267=[7]Datos!$B$118,1,0)))))+(IF(R267=[7]Datos!$B$121,4,IF(R267=[7]Datos!$B$122,3,IF(R267=[7]Datos!$B$123,2,IF(R267=[7]Datos!$B$124,1,0)))))+(IF(S267=[7]Datos!$B$127,4,IF(S267=[7]Datos!$B$128,3,IF(S267=[7]Datos!$B$129,2,IF(S267=[7]Datos!$B$130,1,0))))))/4),0)</f>
        <v>1</v>
      </c>
      <c r="U267" s="221" t="s">
        <v>749</v>
      </c>
      <c r="V267" s="221" t="s">
        <v>296</v>
      </c>
      <c r="W267" s="221" t="s">
        <v>302</v>
      </c>
      <c r="X267" s="221" t="s">
        <v>540</v>
      </c>
      <c r="Y267" s="222">
        <f>ROUND((((IF(U267=[7]Datos!$B$109,4,IF(U267=[7]Datos!$B$110,3,IF(U267=[7]Datos!$B$111,2,IF(U267=[7]Datos!$B$112,1,0)))))+(IF(V267=[7]Datos!$B$115,4,IF(V267=[7]Datos!$B$116,3,IF(V267=[7]Datos!$B$117,2,IF(V267=[7]Datos!$B$118,1,0)))))+(IF(W267=[7]Datos!$B$121,4,IF(W267=[7]Datos!$B$122,3,IF(W267=[7]Datos!$B$123,2,IF(W267=[7]Datos!$B$124,1,0)))))+(IF(X267=[7]Datos!$B$127,4,IF(X267=[7]Datos!$B$128,3,IF(X267=[7]Datos!$B$129,2,IF(X267=[7]Datos!$B$130,1,0))))))/4),0)</f>
        <v>1</v>
      </c>
      <c r="Z267" s="222">
        <f>IF(J267=[7]Datos!$B$102,5*(O267+T267+Y267),IF(J267=[7]Datos!$B$103,4*(O267+T267+Y267),IF(J267=[7]Datos!$B$104,3*(O267+T267+Y267),IF(J267=[7]Datos!$B$105,2*(O267+T267+Y267),IF(J267=[7]Datos!$B$106,1*(O267+T267+Y267),0)))))</f>
        <v>6</v>
      </c>
      <c r="AA267" s="223" t="str">
        <f t="shared" si="31"/>
        <v>RIESGO LEVE</v>
      </c>
      <c r="AB267" s="224" t="s">
        <v>742</v>
      </c>
      <c r="AC267" s="222"/>
      <c r="AD267" s="222"/>
      <c r="AE267" s="222"/>
      <c r="AF267" s="225"/>
    </row>
    <row r="268" spans="3:32" ht="98.25" customHeight="1" thickBot="1">
      <c r="C268" s="357" t="s">
        <v>579</v>
      </c>
      <c r="D268" s="358"/>
      <c r="E268" s="221" t="s">
        <v>307</v>
      </c>
      <c r="F268" s="221" t="s">
        <v>670</v>
      </c>
      <c r="G268" s="221" t="s">
        <v>696</v>
      </c>
      <c r="H268" s="221" t="s">
        <v>691</v>
      </c>
      <c r="I268" s="221" t="s">
        <v>700</v>
      </c>
      <c r="J268" s="221" t="s">
        <v>279</v>
      </c>
      <c r="K268" s="221" t="s">
        <v>749</v>
      </c>
      <c r="L268" s="221" t="s">
        <v>296</v>
      </c>
      <c r="M268" s="221" t="s">
        <v>300</v>
      </c>
      <c r="N268" s="221" t="s">
        <v>294</v>
      </c>
      <c r="O268" s="222">
        <f>ROUND((((IF(K268=[7]Datos!$B$109,4,IF(K268=[7]Datos!$B$110,3,IF(K268=[7]Datos!$B$111,2,IF(K268=[7]Datos!$B$112,1,0)))))+(IF(L268=[7]Datos!$B$115,4,IF(L268=[7]Datos!$B$116,3,IF(L268=[7]Datos!$B$117,2,IF(L268=[7]Datos!$B$118,1,0)))))+(IF(M268=[7]Datos!$B$121,4,IF(M268=[7]Datos!$B$122,3,IF(M268=[7]Datos!$B$123,2,IF(M268=[7]Datos!$B$124,1,0)))))+(IF(N268=[7]Datos!$B$127,4,IF(N268=[7]Datos!$B$128,3,IF(N268=[7]Datos!$B$129,2,IF(N268=[7]Datos!$B$130,1,0))))))/4),0)</f>
        <v>2</v>
      </c>
      <c r="P268" s="221" t="s">
        <v>749</v>
      </c>
      <c r="Q268" s="221" t="s">
        <v>296</v>
      </c>
      <c r="R268" s="221" t="s">
        <v>302</v>
      </c>
      <c r="S268" s="221" t="s">
        <v>536</v>
      </c>
      <c r="T268" s="222">
        <f>ROUND((((IF(P268=[7]Datos!$B$109,4,IF(P268=[7]Datos!$B$110,3,IF(P268=[7]Datos!$B$111,2,IF(P268=[7]Datos!$B$112,1,0)))))+(IF(Q268=[7]Datos!$B$115,4,IF(Q268=[7]Datos!$B$116,3,IF(Q268=[7]Datos!$B$117,2,IF(Q268=[7]Datos!$B$118,1,0)))))+(IF(R268=[7]Datos!$B$121,4,IF(R268=[7]Datos!$B$122,3,IF(R268=[7]Datos!$B$123,2,IF(R268=[7]Datos!$B$124,1,0)))))+(IF(S268=[7]Datos!$B$127,4,IF(S268=[7]Datos!$B$128,3,IF(S268=[7]Datos!$B$129,2,IF(S268=[7]Datos!$B$130,1,0))))))/4),0)</f>
        <v>1</v>
      </c>
      <c r="U268" s="221" t="s">
        <v>295</v>
      </c>
      <c r="V268" s="221" t="s">
        <v>296</v>
      </c>
      <c r="W268" s="221" t="s">
        <v>300</v>
      </c>
      <c r="X268" s="221" t="s">
        <v>529</v>
      </c>
      <c r="Y268" s="222">
        <f>ROUND((((IF(U268=[7]Datos!$B$109,4,IF(U268=[7]Datos!$B$110,3,IF(U268=[7]Datos!$B$111,2,IF(U268=[7]Datos!$B$112,1,0)))))+(IF(V268=[7]Datos!$B$115,4,IF(V268=[7]Datos!$B$116,3,IF(V268=[7]Datos!$B$117,2,IF(V268=[7]Datos!$B$118,1,0)))))+(IF(W268=[7]Datos!$B$121,4,IF(W268=[7]Datos!$B$122,3,IF(W268=[7]Datos!$B$123,2,IF(W268=[7]Datos!$B$124,1,0)))))+(IF(X268=[7]Datos!$B$127,4,IF(X268=[7]Datos!$B$128,3,IF(X268=[7]Datos!$B$129,2,IF(X268=[7]Datos!$B$130,1,0))))))/4),0)</f>
        <v>3</v>
      </c>
      <c r="Z268" s="222">
        <f>IF(J268=[7]Datos!$B$102,5*(O268+T268+Y268),IF(J268=[7]Datos!$B$103,4*(O268+T268+Y268),IF(J268=[7]Datos!$B$104,3*(O268+T268+Y268),IF(J268=[7]Datos!$B$105,2*(O268+T268+Y268),IF(J268=[7]Datos!$B$106,1*(O268+T268+Y268),0)))))</f>
        <v>24</v>
      </c>
      <c r="AA268" s="223" t="str">
        <f t="shared" si="31"/>
        <v>RIESGO MODERADO</v>
      </c>
      <c r="AB268" s="224" t="s">
        <v>740</v>
      </c>
      <c r="AC268" s="222" t="s">
        <v>765</v>
      </c>
      <c r="AD268" s="222" t="s">
        <v>756</v>
      </c>
      <c r="AE268" s="222" t="s">
        <v>757</v>
      </c>
      <c r="AF268" s="225" t="s">
        <v>778</v>
      </c>
    </row>
    <row r="269" spans="3:32" ht="98.25" customHeight="1" thickBot="1">
      <c r="C269" s="357" t="s">
        <v>579</v>
      </c>
      <c r="D269" s="358"/>
      <c r="E269" s="221" t="s">
        <v>307</v>
      </c>
      <c r="F269" s="221" t="s">
        <v>670</v>
      </c>
      <c r="G269" s="221" t="s">
        <v>696</v>
      </c>
      <c r="H269" s="221" t="s">
        <v>691</v>
      </c>
      <c r="I269" s="221" t="s">
        <v>701</v>
      </c>
      <c r="J269" s="221" t="s">
        <v>279</v>
      </c>
      <c r="K269" s="221" t="s">
        <v>749</v>
      </c>
      <c r="L269" s="221" t="s">
        <v>296</v>
      </c>
      <c r="M269" s="221" t="s">
        <v>300</v>
      </c>
      <c r="N269" s="221" t="s">
        <v>298</v>
      </c>
      <c r="O269" s="222">
        <f>ROUND((((IF(K269=[7]Datos!$B$109,4,IF(K269=[7]Datos!$B$110,3,IF(K269=[7]Datos!$B$111,2,IF(K269=[7]Datos!$B$112,1,0)))))+(IF(L269=[7]Datos!$B$115,4,IF(L269=[7]Datos!$B$116,3,IF(L269=[7]Datos!$B$117,2,IF(L269=[7]Datos!$B$118,1,0)))))+(IF(M269=[7]Datos!$B$121,4,IF(M269=[7]Datos!$B$122,3,IF(M269=[7]Datos!$B$123,2,IF(M269=[7]Datos!$B$124,1,0)))))+(IF(N269=[7]Datos!$B$127,4,IF(N269=[7]Datos!$B$128,3,IF(N269=[7]Datos!$B$129,2,IF(N269=[7]Datos!$B$130,1,0))))))/4),0)</f>
        <v>2</v>
      </c>
      <c r="P269" s="221" t="s">
        <v>749</v>
      </c>
      <c r="Q269" s="221" t="s">
        <v>296</v>
      </c>
      <c r="R269" s="221" t="s">
        <v>300</v>
      </c>
      <c r="S269" s="221" t="s">
        <v>536</v>
      </c>
      <c r="T269" s="222">
        <f>ROUND((((IF(P269=[7]Datos!$B$109,4,IF(P269=[7]Datos!$B$110,3,IF(P269=[7]Datos!$B$111,2,IF(P269=[7]Datos!$B$112,1,0)))))+(IF(Q269=[7]Datos!$B$115,4,IF(Q269=[7]Datos!$B$116,3,IF(Q269=[7]Datos!$B$117,2,IF(Q269=[7]Datos!$B$118,1,0)))))+(IF(R269=[7]Datos!$B$121,4,IF(R269=[7]Datos!$B$122,3,IF(R269=[7]Datos!$B$123,2,IF(R269=[7]Datos!$B$124,1,0)))))+(IF(S269=[7]Datos!$B$127,4,IF(S269=[7]Datos!$B$128,3,IF(S269=[7]Datos!$B$129,2,IF(S269=[7]Datos!$B$130,1,0))))))/4),0)</f>
        <v>1</v>
      </c>
      <c r="U269" s="221" t="s">
        <v>295</v>
      </c>
      <c r="V269" s="221" t="s">
        <v>296</v>
      </c>
      <c r="W269" s="221" t="s">
        <v>300</v>
      </c>
      <c r="X269" s="221" t="s">
        <v>298</v>
      </c>
      <c r="Y269" s="222">
        <f>ROUND((((IF(U269=[7]Datos!$B$109,4,IF(U269=[7]Datos!$B$110,3,IF(U269=[7]Datos!$B$111,2,IF(U269=[7]Datos!$B$112,1,0)))))+(IF(V269=[7]Datos!$B$115,4,IF(V269=[7]Datos!$B$116,3,IF(V269=[7]Datos!$B$117,2,IF(V269=[7]Datos!$B$118,1,0)))))+(IF(W269=[7]Datos!$B$121,4,IF(W269=[7]Datos!$B$122,3,IF(W269=[7]Datos!$B$123,2,IF(W269=[7]Datos!$B$124,1,0)))))+(IF(X269=[7]Datos!$B$127,4,IF(X269=[7]Datos!$B$128,3,IF(X269=[7]Datos!$B$129,2,IF(X269=[7]Datos!$B$130,1,0))))))/4),0)</f>
        <v>3</v>
      </c>
      <c r="Z269" s="222">
        <f>IF(J269=[7]Datos!$B$102,5*(O269+T269+Y269),IF(J269=[7]Datos!$B$103,4*(O269+T269+Y269),IF(J269=[7]Datos!$B$104,3*(O269+T269+Y269),IF(J269=[7]Datos!$B$105,2*(O269+T269+Y269),IF(J269=[7]Datos!$B$106,1*(O269+T269+Y269),0)))))</f>
        <v>24</v>
      </c>
      <c r="AA269" s="223" t="str">
        <f t="shared" si="31"/>
        <v>RIESGO MODERADO</v>
      </c>
      <c r="AB269" s="224" t="s">
        <v>740</v>
      </c>
      <c r="AC269" s="222" t="s">
        <v>765</v>
      </c>
      <c r="AD269" s="222" t="s">
        <v>756</v>
      </c>
      <c r="AE269" s="222" t="s">
        <v>757</v>
      </c>
      <c r="AF269" s="225" t="s">
        <v>778</v>
      </c>
    </row>
    <row r="270" spans="3:32" ht="98.25" customHeight="1" thickBot="1">
      <c r="C270" s="357" t="s">
        <v>579</v>
      </c>
      <c r="D270" s="358"/>
      <c r="E270" s="221" t="s">
        <v>307</v>
      </c>
      <c r="F270" s="221" t="s">
        <v>670</v>
      </c>
      <c r="G270" s="221" t="s">
        <v>696</v>
      </c>
      <c r="H270" s="221" t="s">
        <v>691</v>
      </c>
      <c r="I270" s="221" t="s">
        <v>703</v>
      </c>
      <c r="J270" s="221" t="s">
        <v>280</v>
      </c>
      <c r="K270" s="221" t="s">
        <v>749</v>
      </c>
      <c r="L270" s="221" t="s">
        <v>296</v>
      </c>
      <c r="M270" s="221" t="s">
        <v>302</v>
      </c>
      <c r="N270" s="221" t="s">
        <v>530</v>
      </c>
      <c r="O270" s="222">
        <f>ROUND((((IF(K270=[7]Datos!$B$109,4,IF(K270=[7]Datos!$B$110,3,IF(K270=[7]Datos!$B$111,2,IF(K270=[7]Datos!$B$112,1,0)))))+(IF(L270=[7]Datos!$B$115,4,IF(L270=[7]Datos!$B$116,3,IF(L270=[7]Datos!$B$117,2,IF(L270=[7]Datos!$B$118,1,0)))))+(IF(M270=[7]Datos!$B$121,4,IF(M270=[7]Datos!$B$122,3,IF(M270=[7]Datos!$B$123,2,IF(M270=[7]Datos!$B$124,1,0)))))+(IF(N270=[7]Datos!$B$127,4,IF(N270=[7]Datos!$B$128,3,IF(N270=[7]Datos!$B$129,2,IF(N270=[7]Datos!$B$130,1,0))))))/4),0)</f>
        <v>1</v>
      </c>
      <c r="P270" s="221" t="s">
        <v>749</v>
      </c>
      <c r="Q270" s="221" t="s">
        <v>296</v>
      </c>
      <c r="R270" s="221" t="s">
        <v>302</v>
      </c>
      <c r="S270" s="221" t="s">
        <v>537</v>
      </c>
      <c r="T270" s="222">
        <f>ROUND((((IF(P270=[7]Datos!$B$109,4,IF(P270=[7]Datos!$B$110,3,IF(P270=[7]Datos!$B$111,2,IF(P270=[7]Datos!$B$112,1,0)))))+(IF(Q270=[7]Datos!$B$115,4,IF(Q270=[7]Datos!$B$116,3,IF(Q270=[7]Datos!$B$117,2,IF(Q270=[7]Datos!$B$118,1,0)))))+(IF(R270=[7]Datos!$B$121,4,IF(R270=[7]Datos!$B$122,3,IF(R270=[7]Datos!$B$123,2,IF(R270=[7]Datos!$B$124,1,0)))))+(IF(S270=[7]Datos!$B$127,4,IF(S270=[7]Datos!$B$128,3,IF(S270=[7]Datos!$B$129,2,IF(S270=[7]Datos!$B$130,1,0))))))/4),0)</f>
        <v>1</v>
      </c>
      <c r="U270" s="221" t="s">
        <v>749</v>
      </c>
      <c r="V270" s="221" t="s">
        <v>296</v>
      </c>
      <c r="W270" s="221" t="s">
        <v>302</v>
      </c>
      <c r="X270" s="221" t="s">
        <v>540</v>
      </c>
      <c r="Y270" s="222">
        <f>ROUND((((IF(U270=[7]Datos!$B$109,4,IF(U270=[7]Datos!$B$110,3,IF(U270=[7]Datos!$B$111,2,IF(U270=[7]Datos!$B$112,1,0)))))+(IF(V270=[7]Datos!$B$115,4,IF(V270=[7]Datos!$B$116,3,IF(V270=[7]Datos!$B$117,2,IF(V270=[7]Datos!$B$118,1,0)))))+(IF(W270=[7]Datos!$B$121,4,IF(W270=[7]Datos!$B$122,3,IF(W270=[7]Datos!$B$123,2,IF(W270=[7]Datos!$B$124,1,0)))))+(IF(X270=[7]Datos!$B$127,4,IF(X270=[7]Datos!$B$128,3,IF(X270=[7]Datos!$B$129,2,IF(X270=[7]Datos!$B$130,1,0))))))/4),0)</f>
        <v>1</v>
      </c>
      <c r="Z270" s="222">
        <f>IF(J270=[7]Datos!$B$102,5*(O270+T270+Y270),IF(J270=[7]Datos!$B$103,4*(O270+T270+Y270),IF(J270=[7]Datos!$B$104,3*(O270+T270+Y270),IF(J270=[7]Datos!$B$105,2*(O270+T270+Y270),IF(J270=[7]Datos!$B$106,1*(O270+T270+Y270),0)))))</f>
        <v>9</v>
      </c>
      <c r="AA270" s="223" t="str">
        <f t="shared" ref="AA270:AA274" si="33">IF(Z270=0,"-",IF(Z270&gt;40,"RIESGO SIGNIFICATIVO",IF(Z270&lt;21,"RIESGO LEVE","RIESGO MODERADO")))</f>
        <v>RIESGO LEVE</v>
      </c>
      <c r="AB270" s="224" t="s">
        <v>742</v>
      </c>
      <c r="AC270" s="222"/>
      <c r="AD270" s="222"/>
      <c r="AE270" s="222"/>
      <c r="AF270" s="225"/>
    </row>
    <row r="271" spans="3:32" ht="98.25" customHeight="1" thickBot="1">
      <c r="C271" s="357" t="s">
        <v>579</v>
      </c>
      <c r="D271" s="358"/>
      <c r="E271" s="221" t="s">
        <v>307</v>
      </c>
      <c r="F271" s="221" t="s">
        <v>670</v>
      </c>
      <c r="G271" s="221" t="s">
        <v>696</v>
      </c>
      <c r="H271" s="221" t="s">
        <v>691</v>
      </c>
      <c r="I271" s="221" t="s">
        <v>705</v>
      </c>
      <c r="J271" s="221" t="s">
        <v>280</v>
      </c>
      <c r="K271" s="221" t="s">
        <v>749</v>
      </c>
      <c r="L271" s="221" t="s">
        <v>296</v>
      </c>
      <c r="M271" s="221" t="s">
        <v>302</v>
      </c>
      <c r="N271" s="221" t="s">
        <v>530</v>
      </c>
      <c r="O271" s="222">
        <f>ROUND((((IF(K271=[7]Datos!$B$109,4,IF(K271=[7]Datos!$B$110,3,IF(K271=[7]Datos!$B$111,2,IF(K271=[7]Datos!$B$112,1,0)))))+(IF(L271=[7]Datos!$B$115,4,IF(L271=[7]Datos!$B$116,3,IF(L271=[7]Datos!$B$117,2,IF(L271=[7]Datos!$B$118,1,0)))))+(IF(M271=[7]Datos!$B$121,4,IF(M271=[7]Datos!$B$122,3,IF(M271=[7]Datos!$B$123,2,IF(M271=[7]Datos!$B$124,1,0)))))+(IF(N271=[7]Datos!$B$127,4,IF(N271=[7]Datos!$B$128,3,IF(N271=[7]Datos!$B$129,2,IF(N271=[7]Datos!$B$130,1,0))))))/4),0)</f>
        <v>1</v>
      </c>
      <c r="P271" s="221" t="s">
        <v>749</v>
      </c>
      <c r="Q271" s="221" t="s">
        <v>296</v>
      </c>
      <c r="R271" s="221" t="s">
        <v>302</v>
      </c>
      <c r="S271" s="221" t="s">
        <v>537</v>
      </c>
      <c r="T271" s="222">
        <f>ROUND((((IF(P271=[7]Datos!$B$109,4,IF(P271=[7]Datos!$B$110,3,IF(P271=[7]Datos!$B$111,2,IF(P271=[7]Datos!$B$112,1,0)))))+(IF(Q271=[7]Datos!$B$115,4,IF(Q271=[7]Datos!$B$116,3,IF(Q271=[7]Datos!$B$117,2,IF(Q271=[7]Datos!$B$118,1,0)))))+(IF(R271=[7]Datos!$B$121,4,IF(R271=[7]Datos!$B$122,3,IF(R271=[7]Datos!$B$123,2,IF(R271=[7]Datos!$B$124,1,0)))))+(IF(S271=[7]Datos!$B$127,4,IF(S271=[7]Datos!$B$128,3,IF(S271=[7]Datos!$B$129,2,IF(S271=[7]Datos!$B$130,1,0))))))/4),0)</f>
        <v>1</v>
      </c>
      <c r="U271" s="221" t="s">
        <v>749</v>
      </c>
      <c r="V271" s="221" t="s">
        <v>296</v>
      </c>
      <c r="W271" s="221" t="s">
        <v>302</v>
      </c>
      <c r="X271" s="221" t="s">
        <v>540</v>
      </c>
      <c r="Y271" s="222">
        <f>ROUND((((IF(U271=[7]Datos!$B$109,4,IF(U271=[7]Datos!$B$110,3,IF(U271=[7]Datos!$B$111,2,IF(U271=[7]Datos!$B$112,1,0)))))+(IF(V271=[7]Datos!$B$115,4,IF(V271=[7]Datos!$B$116,3,IF(V271=[7]Datos!$B$117,2,IF(V271=[7]Datos!$B$118,1,0)))))+(IF(W271=[7]Datos!$B$121,4,IF(W271=[7]Datos!$B$122,3,IF(W271=[7]Datos!$B$123,2,IF(W271=[7]Datos!$B$124,1,0)))))+(IF(X271=[7]Datos!$B$127,4,IF(X271=[7]Datos!$B$128,3,IF(X271=[7]Datos!$B$129,2,IF(X271=[7]Datos!$B$130,1,0))))))/4),0)</f>
        <v>1</v>
      </c>
      <c r="Z271" s="222">
        <f>IF(J271=[7]Datos!$B$102,5*(O271+T271+Y271),IF(J271=[7]Datos!$B$103,4*(O271+T271+Y271),IF(J271=[7]Datos!$B$104,3*(O271+T271+Y271),IF(J271=[7]Datos!$B$105,2*(O271+T271+Y271),IF(J271=[7]Datos!$B$106,1*(O271+T271+Y271),0)))))</f>
        <v>9</v>
      </c>
      <c r="AA271" s="223" t="str">
        <f t="shared" si="33"/>
        <v>RIESGO LEVE</v>
      </c>
      <c r="AB271" s="224" t="s">
        <v>742</v>
      </c>
      <c r="AC271" s="222"/>
      <c r="AD271" s="222"/>
      <c r="AE271" s="222"/>
      <c r="AF271" s="225"/>
    </row>
    <row r="272" spans="3:32" ht="98.25" customHeight="1" thickBot="1">
      <c r="C272" s="357" t="s">
        <v>579</v>
      </c>
      <c r="D272" s="358"/>
      <c r="E272" s="221" t="s">
        <v>683</v>
      </c>
      <c r="F272" s="221" t="s">
        <v>670</v>
      </c>
      <c r="G272" s="221" t="s">
        <v>696</v>
      </c>
      <c r="H272" s="221" t="s">
        <v>691</v>
      </c>
      <c r="I272" s="221" t="s">
        <v>699</v>
      </c>
      <c r="J272" s="221" t="s">
        <v>281</v>
      </c>
      <c r="K272" s="221" t="s">
        <v>749</v>
      </c>
      <c r="L272" s="221" t="s">
        <v>296</v>
      </c>
      <c r="M272" s="221" t="s">
        <v>302</v>
      </c>
      <c r="N272" s="221" t="s">
        <v>530</v>
      </c>
      <c r="O272" s="222">
        <f>ROUND((((IF(K272=[7]Datos!$B$109,4,IF(K272=[7]Datos!$B$110,3,IF(K272=[7]Datos!$B$111,2,IF(K272=[7]Datos!$B$112,1,0)))))+(IF(L272=[7]Datos!$B$115,4,IF(L272=[7]Datos!$B$116,3,IF(L272=[7]Datos!$B$117,2,IF(L272=[7]Datos!$B$118,1,0)))))+(IF(M272=[7]Datos!$B$121,4,IF(M272=[7]Datos!$B$122,3,IF(M272=[7]Datos!$B$123,2,IF(M272=[7]Datos!$B$124,1,0)))))+(IF(N272=[7]Datos!$B$127,4,IF(N272=[7]Datos!$B$128,3,IF(N272=[7]Datos!$B$129,2,IF(N272=[7]Datos!$B$130,1,0))))))/4),0)</f>
        <v>1</v>
      </c>
      <c r="P272" s="221" t="s">
        <v>749</v>
      </c>
      <c r="Q272" s="221" t="s">
        <v>296</v>
      </c>
      <c r="R272" s="221" t="s">
        <v>302</v>
      </c>
      <c r="S272" s="221" t="s">
        <v>537</v>
      </c>
      <c r="T272" s="222">
        <f>ROUND((((IF(P272=[7]Datos!$B$109,4,IF(P272=[7]Datos!$B$110,3,IF(P272=[7]Datos!$B$111,2,IF(P272=[7]Datos!$B$112,1,0)))))+(IF(Q272=[7]Datos!$B$115,4,IF(Q272=[7]Datos!$B$116,3,IF(Q272=[7]Datos!$B$117,2,IF(Q272=[7]Datos!$B$118,1,0)))))+(IF(R272=[7]Datos!$B$121,4,IF(R272=[7]Datos!$B$122,3,IF(R272=[7]Datos!$B$123,2,IF(R272=[7]Datos!$B$124,1,0)))))+(IF(S272=[7]Datos!$B$127,4,IF(S272=[7]Datos!$B$128,3,IF(S272=[7]Datos!$B$129,2,IF(S272=[7]Datos!$B$130,1,0))))))/4),0)</f>
        <v>1</v>
      </c>
      <c r="U272" s="221" t="s">
        <v>749</v>
      </c>
      <c r="V272" s="221" t="s">
        <v>296</v>
      </c>
      <c r="W272" s="221" t="s">
        <v>302</v>
      </c>
      <c r="X272" s="221" t="s">
        <v>540</v>
      </c>
      <c r="Y272" s="222">
        <f>ROUND((((IF(U272=[7]Datos!$B$109,4,IF(U272=[7]Datos!$B$110,3,IF(U272=[7]Datos!$B$111,2,IF(U272=[7]Datos!$B$112,1,0)))))+(IF(V272=[7]Datos!$B$115,4,IF(V272=[7]Datos!$B$116,3,IF(V272=[7]Datos!$B$117,2,IF(V272=[7]Datos!$B$118,1,0)))))+(IF(W272=[7]Datos!$B$121,4,IF(W272=[7]Datos!$B$122,3,IF(W272=[7]Datos!$B$123,2,IF(W272=[7]Datos!$B$124,1,0)))))+(IF(X272=[7]Datos!$B$127,4,IF(X272=[7]Datos!$B$128,3,IF(X272=[7]Datos!$B$129,2,IF(X272=[7]Datos!$B$130,1,0))))))/4),0)</f>
        <v>1</v>
      </c>
      <c r="Z272" s="222">
        <f>IF(J272=[7]Datos!$B$102,5*(O272+T272+Y272),IF(J272=[7]Datos!$B$103,4*(O272+T272+Y272),IF(J272=[7]Datos!$B$104,3*(O272+T272+Y272),IF(J272=[7]Datos!$B$105,2*(O272+T272+Y272),IF(J272=[7]Datos!$B$106,1*(O272+T272+Y272),0)))))</f>
        <v>6</v>
      </c>
      <c r="AA272" s="223" t="str">
        <f t="shared" si="33"/>
        <v>RIESGO LEVE</v>
      </c>
      <c r="AB272" s="224" t="s">
        <v>742</v>
      </c>
      <c r="AC272" s="222"/>
      <c r="AD272" s="222"/>
      <c r="AE272" s="222"/>
      <c r="AF272" s="225"/>
    </row>
    <row r="273" spans="3:32" ht="98.25" customHeight="1" thickBot="1">
      <c r="C273" s="357" t="s">
        <v>579</v>
      </c>
      <c r="D273" s="358"/>
      <c r="E273" s="221" t="s">
        <v>683</v>
      </c>
      <c r="F273" s="221" t="s">
        <v>670</v>
      </c>
      <c r="G273" s="221" t="s">
        <v>696</v>
      </c>
      <c r="H273" s="221" t="s">
        <v>691</v>
      </c>
      <c r="I273" s="221" t="s">
        <v>700</v>
      </c>
      <c r="J273" s="221" t="s">
        <v>279</v>
      </c>
      <c r="K273" s="221" t="s">
        <v>749</v>
      </c>
      <c r="L273" s="221" t="s">
        <v>296</v>
      </c>
      <c r="M273" s="221" t="s">
        <v>300</v>
      </c>
      <c r="N273" s="221" t="s">
        <v>294</v>
      </c>
      <c r="O273" s="222">
        <f>ROUND((((IF(K273=[7]Datos!$B$109,4,IF(K273=[7]Datos!$B$110,3,IF(K273=[7]Datos!$B$111,2,IF(K273=[7]Datos!$B$112,1,0)))))+(IF(L273=[7]Datos!$B$115,4,IF(L273=[7]Datos!$B$116,3,IF(L273=[7]Datos!$B$117,2,IF(L273=[7]Datos!$B$118,1,0)))))+(IF(M273=[7]Datos!$B$121,4,IF(M273=[7]Datos!$B$122,3,IF(M273=[7]Datos!$B$123,2,IF(M273=[7]Datos!$B$124,1,0)))))+(IF(N273=[7]Datos!$B$127,4,IF(N273=[7]Datos!$B$128,3,IF(N273=[7]Datos!$B$129,2,IF(N273=[7]Datos!$B$130,1,0))))))/4),0)</f>
        <v>2</v>
      </c>
      <c r="P273" s="221" t="s">
        <v>749</v>
      </c>
      <c r="Q273" s="221" t="s">
        <v>296</v>
      </c>
      <c r="R273" s="221" t="s">
        <v>302</v>
      </c>
      <c r="S273" s="221" t="s">
        <v>536</v>
      </c>
      <c r="T273" s="222">
        <f>ROUND((((IF(P273=[7]Datos!$B$109,4,IF(P273=[7]Datos!$B$110,3,IF(P273=[7]Datos!$B$111,2,IF(P273=[7]Datos!$B$112,1,0)))))+(IF(Q273=[7]Datos!$B$115,4,IF(Q273=[7]Datos!$B$116,3,IF(Q273=[7]Datos!$B$117,2,IF(Q273=[7]Datos!$B$118,1,0)))))+(IF(R273=[7]Datos!$B$121,4,IF(R273=[7]Datos!$B$122,3,IF(R273=[7]Datos!$B$123,2,IF(R273=[7]Datos!$B$124,1,0)))))+(IF(S273=[7]Datos!$B$127,4,IF(S273=[7]Datos!$B$128,3,IF(S273=[7]Datos!$B$129,2,IF(S273=[7]Datos!$B$130,1,0))))))/4),0)</f>
        <v>1</v>
      </c>
      <c r="U273" s="221" t="s">
        <v>295</v>
      </c>
      <c r="V273" s="221" t="s">
        <v>296</v>
      </c>
      <c r="W273" s="221" t="s">
        <v>300</v>
      </c>
      <c r="X273" s="221" t="s">
        <v>529</v>
      </c>
      <c r="Y273" s="222">
        <f>ROUND((((IF(U273=[7]Datos!$B$109,4,IF(U273=[7]Datos!$B$110,3,IF(U273=[7]Datos!$B$111,2,IF(U273=[7]Datos!$B$112,1,0)))))+(IF(V273=[7]Datos!$B$115,4,IF(V273=[7]Datos!$B$116,3,IF(V273=[7]Datos!$B$117,2,IF(V273=[7]Datos!$B$118,1,0)))))+(IF(W273=[7]Datos!$B$121,4,IF(W273=[7]Datos!$B$122,3,IF(W273=[7]Datos!$B$123,2,IF(W273=[7]Datos!$B$124,1,0)))))+(IF(X273=[7]Datos!$B$127,4,IF(X273=[7]Datos!$B$128,3,IF(X273=[7]Datos!$B$129,2,IF(X273=[7]Datos!$B$130,1,0))))))/4),0)</f>
        <v>3</v>
      </c>
      <c r="Z273" s="222">
        <f>IF(J273=[7]Datos!$B$102,5*(O273+T273+Y273),IF(J273=[7]Datos!$B$103,4*(O273+T273+Y273),IF(J273=[7]Datos!$B$104,3*(O273+T273+Y273),IF(J273=[7]Datos!$B$105,2*(O273+T273+Y273),IF(J273=[7]Datos!$B$106,1*(O273+T273+Y273),0)))))</f>
        <v>24</v>
      </c>
      <c r="AA273" s="223" t="str">
        <f t="shared" si="33"/>
        <v>RIESGO MODERADO</v>
      </c>
      <c r="AB273" s="224" t="s">
        <v>740</v>
      </c>
      <c r="AC273" s="222" t="s">
        <v>765</v>
      </c>
      <c r="AD273" s="222" t="s">
        <v>756</v>
      </c>
      <c r="AE273" s="222" t="s">
        <v>757</v>
      </c>
      <c r="AF273" s="225" t="s">
        <v>778</v>
      </c>
    </row>
    <row r="274" spans="3:32" ht="98.25" customHeight="1" thickBot="1">
      <c r="C274" s="357" t="s">
        <v>579</v>
      </c>
      <c r="D274" s="358"/>
      <c r="E274" s="221" t="s">
        <v>683</v>
      </c>
      <c r="F274" s="221" t="s">
        <v>670</v>
      </c>
      <c r="G274" s="221" t="s">
        <v>696</v>
      </c>
      <c r="H274" s="221" t="s">
        <v>691</v>
      </c>
      <c r="I274" s="221" t="s">
        <v>701</v>
      </c>
      <c r="J274" s="221" t="s">
        <v>279</v>
      </c>
      <c r="K274" s="221" t="s">
        <v>749</v>
      </c>
      <c r="L274" s="221" t="s">
        <v>296</v>
      </c>
      <c r="M274" s="221" t="s">
        <v>300</v>
      </c>
      <c r="N274" s="221" t="s">
        <v>298</v>
      </c>
      <c r="O274" s="222">
        <f>ROUND((((IF(K274=[7]Datos!$B$109,4,IF(K274=[7]Datos!$B$110,3,IF(K274=[7]Datos!$B$111,2,IF(K274=[7]Datos!$B$112,1,0)))))+(IF(L274=[7]Datos!$B$115,4,IF(L274=[7]Datos!$B$116,3,IF(L274=[7]Datos!$B$117,2,IF(L274=[7]Datos!$B$118,1,0)))))+(IF(M274=[7]Datos!$B$121,4,IF(M274=[7]Datos!$B$122,3,IF(M274=[7]Datos!$B$123,2,IF(M274=[7]Datos!$B$124,1,0)))))+(IF(N274=[7]Datos!$B$127,4,IF(N274=[7]Datos!$B$128,3,IF(N274=[7]Datos!$B$129,2,IF(N274=[7]Datos!$B$130,1,0))))))/4),0)</f>
        <v>2</v>
      </c>
      <c r="P274" s="221" t="s">
        <v>749</v>
      </c>
      <c r="Q274" s="221" t="s">
        <v>296</v>
      </c>
      <c r="R274" s="221" t="s">
        <v>300</v>
      </c>
      <c r="S274" s="221" t="s">
        <v>536</v>
      </c>
      <c r="T274" s="222">
        <f>ROUND((((IF(P274=[7]Datos!$B$109,4,IF(P274=[7]Datos!$B$110,3,IF(P274=[7]Datos!$B$111,2,IF(P274=[7]Datos!$B$112,1,0)))))+(IF(Q274=[7]Datos!$B$115,4,IF(Q274=[7]Datos!$B$116,3,IF(Q274=[7]Datos!$B$117,2,IF(Q274=[7]Datos!$B$118,1,0)))))+(IF(R274=[7]Datos!$B$121,4,IF(R274=[7]Datos!$B$122,3,IF(R274=[7]Datos!$B$123,2,IF(R274=[7]Datos!$B$124,1,0)))))+(IF(S274=[7]Datos!$B$127,4,IF(S274=[7]Datos!$B$128,3,IF(S274=[7]Datos!$B$129,2,IF(S274=[7]Datos!$B$130,1,0))))))/4),0)</f>
        <v>1</v>
      </c>
      <c r="U274" s="221" t="s">
        <v>295</v>
      </c>
      <c r="V274" s="221" t="s">
        <v>296</v>
      </c>
      <c r="W274" s="221" t="s">
        <v>300</v>
      </c>
      <c r="X274" s="221" t="s">
        <v>298</v>
      </c>
      <c r="Y274" s="222">
        <f>ROUND((((IF(U274=[7]Datos!$B$109,4,IF(U274=[7]Datos!$B$110,3,IF(U274=[7]Datos!$B$111,2,IF(U274=[7]Datos!$B$112,1,0)))))+(IF(V274=[7]Datos!$B$115,4,IF(V274=[7]Datos!$B$116,3,IF(V274=[7]Datos!$B$117,2,IF(V274=[7]Datos!$B$118,1,0)))))+(IF(W274=[7]Datos!$B$121,4,IF(W274=[7]Datos!$B$122,3,IF(W274=[7]Datos!$B$123,2,IF(W274=[7]Datos!$B$124,1,0)))))+(IF(X274=[7]Datos!$B$127,4,IF(X274=[7]Datos!$B$128,3,IF(X274=[7]Datos!$B$129,2,IF(X274=[7]Datos!$B$130,1,0))))))/4),0)</f>
        <v>3</v>
      </c>
      <c r="Z274" s="222">
        <f>IF(J274=[7]Datos!$B$102,5*(O274+T274+Y274),IF(J274=[7]Datos!$B$103,4*(O274+T274+Y274),IF(J274=[7]Datos!$B$104,3*(O274+T274+Y274),IF(J274=[7]Datos!$B$105,2*(O274+T274+Y274),IF(J274=[7]Datos!$B$106,1*(O274+T274+Y274),0)))))</f>
        <v>24</v>
      </c>
      <c r="AA274" s="223" t="str">
        <f t="shared" si="33"/>
        <v>RIESGO MODERADO</v>
      </c>
      <c r="AB274" s="224" t="s">
        <v>740</v>
      </c>
      <c r="AC274" s="222" t="s">
        <v>765</v>
      </c>
      <c r="AD274" s="222" t="s">
        <v>756</v>
      </c>
      <c r="AE274" s="222" t="s">
        <v>757</v>
      </c>
      <c r="AF274" s="225" t="s">
        <v>778</v>
      </c>
    </row>
    <row r="275" spans="3:32" ht="98.25" customHeight="1" thickBot="1">
      <c r="C275" s="357" t="s">
        <v>579</v>
      </c>
      <c r="D275" s="358"/>
      <c r="E275" s="221" t="s">
        <v>683</v>
      </c>
      <c r="F275" s="221" t="s">
        <v>670</v>
      </c>
      <c r="G275" s="221" t="s">
        <v>696</v>
      </c>
      <c r="H275" s="221" t="s">
        <v>691</v>
      </c>
      <c r="I275" s="221" t="s">
        <v>703</v>
      </c>
      <c r="J275" s="221" t="s">
        <v>280</v>
      </c>
      <c r="K275" s="221" t="s">
        <v>749</v>
      </c>
      <c r="L275" s="221" t="s">
        <v>296</v>
      </c>
      <c r="M275" s="221" t="s">
        <v>302</v>
      </c>
      <c r="N275" s="221" t="s">
        <v>530</v>
      </c>
      <c r="O275" s="222">
        <f>ROUND((((IF(K275=[7]Datos!$B$109,4,IF(K275=[7]Datos!$B$110,3,IF(K275=[7]Datos!$B$111,2,IF(K275=[7]Datos!$B$112,1,0)))))+(IF(L275=[7]Datos!$B$115,4,IF(L275=[7]Datos!$B$116,3,IF(L275=[7]Datos!$B$117,2,IF(L275=[7]Datos!$B$118,1,0)))))+(IF(M275=[7]Datos!$B$121,4,IF(M275=[7]Datos!$B$122,3,IF(M275=[7]Datos!$B$123,2,IF(M275=[7]Datos!$B$124,1,0)))))+(IF(N275=[7]Datos!$B$127,4,IF(N275=[7]Datos!$B$128,3,IF(N275=[7]Datos!$B$129,2,IF(N275=[7]Datos!$B$130,1,0))))))/4),0)</f>
        <v>1</v>
      </c>
      <c r="P275" s="221" t="s">
        <v>749</v>
      </c>
      <c r="Q275" s="221" t="s">
        <v>296</v>
      </c>
      <c r="R275" s="221" t="s">
        <v>302</v>
      </c>
      <c r="S275" s="221" t="s">
        <v>537</v>
      </c>
      <c r="T275" s="222">
        <f>ROUND((((IF(P275=[7]Datos!$B$109,4,IF(P275=[7]Datos!$B$110,3,IF(P275=[7]Datos!$B$111,2,IF(P275=[7]Datos!$B$112,1,0)))))+(IF(Q275=[7]Datos!$B$115,4,IF(Q275=[7]Datos!$B$116,3,IF(Q275=[7]Datos!$B$117,2,IF(Q275=[7]Datos!$B$118,1,0)))))+(IF(R275=[7]Datos!$B$121,4,IF(R275=[7]Datos!$B$122,3,IF(R275=[7]Datos!$B$123,2,IF(R275=[7]Datos!$B$124,1,0)))))+(IF(S275=[7]Datos!$B$127,4,IF(S275=[7]Datos!$B$128,3,IF(S275=[7]Datos!$B$129,2,IF(S275=[7]Datos!$B$130,1,0))))))/4),0)</f>
        <v>1</v>
      </c>
      <c r="U275" s="221" t="s">
        <v>749</v>
      </c>
      <c r="V275" s="221" t="s">
        <v>296</v>
      </c>
      <c r="W275" s="221" t="s">
        <v>302</v>
      </c>
      <c r="X275" s="221" t="s">
        <v>540</v>
      </c>
      <c r="Y275" s="222">
        <f>ROUND((((IF(U275=[7]Datos!$B$109,4,IF(U275=[7]Datos!$B$110,3,IF(U275=[7]Datos!$B$111,2,IF(U275=[7]Datos!$B$112,1,0)))))+(IF(V275=[7]Datos!$B$115,4,IF(V275=[7]Datos!$B$116,3,IF(V275=[7]Datos!$B$117,2,IF(V275=[7]Datos!$B$118,1,0)))))+(IF(W275=[7]Datos!$B$121,4,IF(W275=[7]Datos!$B$122,3,IF(W275=[7]Datos!$B$123,2,IF(W275=[7]Datos!$B$124,1,0)))))+(IF(X275=[7]Datos!$B$127,4,IF(X275=[7]Datos!$B$128,3,IF(X275=[7]Datos!$B$129,2,IF(X275=[7]Datos!$B$130,1,0))))))/4),0)</f>
        <v>1</v>
      </c>
      <c r="Z275" s="222">
        <f>IF(J275=[7]Datos!$B$102,5*(O275+T275+Y275),IF(J275=[7]Datos!$B$103,4*(O275+T275+Y275),IF(J275=[7]Datos!$B$104,3*(O275+T275+Y275),IF(J275=[7]Datos!$B$105,2*(O275+T275+Y275),IF(J275=[7]Datos!$B$106,1*(O275+T275+Y275),0)))))</f>
        <v>9</v>
      </c>
      <c r="AA275" s="223" t="str">
        <f t="shared" ref="AA275" si="34">IF(Z275=0,"-",IF(Z275&gt;40,"RIESGO SIGNIFICATIVO",IF(Z275&lt;21,"RIESGO LEVE","RIESGO MODERADO")))</f>
        <v>RIESGO LEVE</v>
      </c>
      <c r="AB275" s="224" t="s">
        <v>742</v>
      </c>
      <c r="AC275" s="222"/>
      <c r="AD275" s="222"/>
      <c r="AE275" s="222"/>
      <c r="AF275" s="225"/>
    </row>
    <row r="276" spans="3:32" ht="98.25" customHeight="1" thickBot="1">
      <c r="C276" s="357" t="s">
        <v>579</v>
      </c>
      <c r="D276" s="358"/>
      <c r="E276" s="221" t="s">
        <v>683</v>
      </c>
      <c r="F276" s="221" t="s">
        <v>670</v>
      </c>
      <c r="G276" s="221" t="s">
        <v>696</v>
      </c>
      <c r="H276" s="221" t="s">
        <v>691</v>
      </c>
      <c r="I276" s="221" t="s">
        <v>705</v>
      </c>
      <c r="J276" s="221" t="s">
        <v>280</v>
      </c>
      <c r="K276" s="221" t="s">
        <v>749</v>
      </c>
      <c r="L276" s="221" t="s">
        <v>296</v>
      </c>
      <c r="M276" s="221" t="s">
        <v>302</v>
      </c>
      <c r="N276" s="221" t="s">
        <v>530</v>
      </c>
      <c r="O276" s="222">
        <f>ROUND((((IF(K276=[7]Datos!$B$109,4,IF(K276=[7]Datos!$B$110,3,IF(K276=[7]Datos!$B$111,2,IF(K276=[7]Datos!$B$112,1,0)))))+(IF(L276=[7]Datos!$B$115,4,IF(L276=[7]Datos!$B$116,3,IF(L276=[7]Datos!$B$117,2,IF(L276=[7]Datos!$B$118,1,0)))))+(IF(M276=[7]Datos!$B$121,4,IF(M276=[7]Datos!$B$122,3,IF(M276=[7]Datos!$B$123,2,IF(M276=[7]Datos!$B$124,1,0)))))+(IF(N276=[7]Datos!$B$127,4,IF(N276=[7]Datos!$B$128,3,IF(N276=[7]Datos!$B$129,2,IF(N276=[7]Datos!$B$130,1,0))))))/4),0)</f>
        <v>1</v>
      </c>
      <c r="P276" s="221" t="s">
        <v>749</v>
      </c>
      <c r="Q276" s="221" t="s">
        <v>296</v>
      </c>
      <c r="R276" s="221" t="s">
        <v>302</v>
      </c>
      <c r="S276" s="221" t="s">
        <v>537</v>
      </c>
      <c r="T276" s="222">
        <f>ROUND((((IF(P276=[7]Datos!$B$109,4,IF(P276=[7]Datos!$B$110,3,IF(P276=[7]Datos!$B$111,2,IF(P276=[7]Datos!$B$112,1,0)))))+(IF(Q276=[7]Datos!$B$115,4,IF(Q276=[7]Datos!$B$116,3,IF(Q276=[7]Datos!$B$117,2,IF(Q276=[7]Datos!$B$118,1,0)))))+(IF(R276=[7]Datos!$B$121,4,IF(R276=[7]Datos!$B$122,3,IF(R276=[7]Datos!$B$123,2,IF(R276=[7]Datos!$B$124,1,0)))))+(IF(S276=[7]Datos!$B$127,4,IF(S276=[7]Datos!$B$128,3,IF(S276=[7]Datos!$B$129,2,IF(S276=[7]Datos!$B$130,1,0))))))/4),0)</f>
        <v>1</v>
      </c>
      <c r="U276" s="221" t="s">
        <v>749</v>
      </c>
      <c r="V276" s="221" t="s">
        <v>296</v>
      </c>
      <c r="W276" s="221" t="s">
        <v>302</v>
      </c>
      <c r="X276" s="221" t="s">
        <v>540</v>
      </c>
      <c r="Y276" s="222">
        <f>ROUND((((IF(U276=[7]Datos!$B$109,4,IF(U276=[7]Datos!$B$110,3,IF(U276=[7]Datos!$B$111,2,IF(U276=[7]Datos!$B$112,1,0)))))+(IF(V276=[7]Datos!$B$115,4,IF(V276=[7]Datos!$B$116,3,IF(V276=[7]Datos!$B$117,2,IF(V276=[7]Datos!$B$118,1,0)))))+(IF(W276=[7]Datos!$B$121,4,IF(W276=[7]Datos!$B$122,3,IF(W276=[7]Datos!$B$123,2,IF(W276=[7]Datos!$B$124,1,0)))))+(IF(X276=[7]Datos!$B$127,4,IF(X276=[7]Datos!$B$128,3,IF(X276=[7]Datos!$B$129,2,IF(X276=[7]Datos!$B$130,1,0))))))/4),0)</f>
        <v>1</v>
      </c>
      <c r="Z276" s="222">
        <f>IF(J276=[7]Datos!$B$102,5*(O276+T276+Y276),IF(J276=[7]Datos!$B$103,4*(O276+T276+Y276),IF(J276=[7]Datos!$B$104,3*(O276+T276+Y276),IF(J276=[7]Datos!$B$105,2*(O276+T276+Y276),IF(J276=[7]Datos!$B$106,1*(O276+T276+Y276),0)))))</f>
        <v>9</v>
      </c>
      <c r="AA276" s="223" t="str">
        <f>IF(Z276=0,"-",IF(Z276&gt;40,"RIESGO SIGNIFICATIVO",IF(Z276&lt;21,"RIESGO LEVE","RIESGO MODERADO")))</f>
        <v>RIESGO LEVE</v>
      </c>
      <c r="AB276" s="224" t="s">
        <v>742</v>
      </c>
      <c r="AC276" s="222"/>
      <c r="AD276" s="222"/>
      <c r="AE276" s="222"/>
      <c r="AF276" s="225"/>
    </row>
    <row r="277" spans="3:32" ht="98.25" customHeight="1" thickBot="1">
      <c r="C277" s="357" t="s">
        <v>41</v>
      </c>
      <c r="D277" s="358"/>
      <c r="E277" s="221" t="s">
        <v>681</v>
      </c>
      <c r="F277" s="221" t="s">
        <v>672</v>
      </c>
      <c r="G277" s="221" t="s">
        <v>696</v>
      </c>
      <c r="H277" s="221" t="s">
        <v>688</v>
      </c>
      <c r="I277" s="221" t="s">
        <v>717</v>
      </c>
      <c r="J277" s="221" t="s">
        <v>282</v>
      </c>
      <c r="K277" s="221" t="s">
        <v>749</v>
      </c>
      <c r="L277" s="221" t="s">
        <v>296</v>
      </c>
      <c r="M277" s="221" t="s">
        <v>300</v>
      </c>
      <c r="N277" s="221" t="s">
        <v>529</v>
      </c>
      <c r="O277" s="222">
        <f>ROUND((((IF(K277=[7]Datos!$B$109,4,IF(K277=[7]Datos!$B$110,3,IF(K277=[7]Datos!$B$111,2,IF(K277=[7]Datos!$B$112,1,0)))))+(IF(L277=[7]Datos!$B$115,4,IF(L277=[7]Datos!$B$116,3,IF(L277=[7]Datos!$B$117,2,IF(L277=[7]Datos!$B$118,1,0)))))+(IF(M277=[7]Datos!$B$121,4,IF(M277=[7]Datos!$B$122,3,IF(M277=[7]Datos!$B$123,2,IF(M277=[7]Datos!$B$124,1,0)))))+(IF(N277=[7]Datos!$B$127,4,IF(N277=[7]Datos!$B$128,3,IF(N277=[7]Datos!$B$129,2,IF(N277=[7]Datos!$B$130,1,0))))))/4),0)</f>
        <v>2</v>
      </c>
      <c r="P277" s="221" t="s">
        <v>749</v>
      </c>
      <c r="Q277" s="221" t="s">
        <v>296</v>
      </c>
      <c r="R277" s="221" t="s">
        <v>300</v>
      </c>
      <c r="S277" s="221" t="s">
        <v>536</v>
      </c>
      <c r="T277" s="222">
        <f>ROUND((((IF(P277=[7]Datos!$B$109,4,IF(P277=[7]Datos!$B$110,3,IF(P277=[7]Datos!$B$111,2,IF(P277=[7]Datos!$B$112,1,0)))))+(IF(Q277=[7]Datos!$B$115,4,IF(Q277=[7]Datos!$B$116,3,IF(Q277=[7]Datos!$B$117,2,IF(Q277=[7]Datos!$B$118,1,0)))))+(IF(R277=[7]Datos!$B$121,4,IF(R277=[7]Datos!$B$122,3,IF(R277=[7]Datos!$B$123,2,IF(R277=[7]Datos!$B$124,1,0)))))+(IF(S277=[7]Datos!$B$127,4,IF(S277=[7]Datos!$B$128,3,IF(S277=[7]Datos!$B$129,2,IF(S277=[7]Datos!$B$130,1,0))))))/4),0)</f>
        <v>1</v>
      </c>
      <c r="U277" s="221" t="s">
        <v>749</v>
      </c>
      <c r="V277" s="221" t="s">
        <v>296</v>
      </c>
      <c r="W277" s="221" t="s">
        <v>300</v>
      </c>
      <c r="X277" s="221" t="s">
        <v>298</v>
      </c>
      <c r="Y277" s="222">
        <f>ROUND((((IF(U277=[7]Datos!$B$109,4,IF(U277=[7]Datos!$B$110,3,IF(U277=[7]Datos!$B$111,2,IF(U277=[7]Datos!$B$112,1,0)))))+(IF(V277=[7]Datos!$B$115,4,IF(V277=[7]Datos!$B$116,3,IF(V277=[7]Datos!$B$117,2,IF(V277=[7]Datos!$B$118,1,0)))))+(IF(W277=[7]Datos!$B$121,4,IF(W277=[7]Datos!$B$122,3,IF(W277=[7]Datos!$B$123,2,IF(W277=[7]Datos!$B$124,1,0)))))+(IF(X277=[7]Datos!$B$127,4,IF(X277=[7]Datos!$B$128,3,IF(X277=[7]Datos!$B$129,2,IF(X277=[7]Datos!$B$130,1,0))))))/4),0)</f>
        <v>2</v>
      </c>
      <c r="Z277" s="222">
        <f>IF(J277=[7]Datos!$B$102,5*(O277+T277+Y277),IF(J277=[7]Datos!$B$103,4*(O277+T277+Y277),IF(J277=[7]Datos!$B$104,3*(O277+T277+Y277),IF(J277=[7]Datos!$B$105,2*(O277+T277+Y277),IF(J277=[7]Datos!$B$106,1*(O277+T277+Y277),0)))))</f>
        <v>5</v>
      </c>
      <c r="AA277" s="223" t="str">
        <f>IF(Z277=0,"-",IF(Z277&gt;40,"RIESGO SIGNIFICATIVO",IF(Z277&lt;21,"RIESGO LEVE","RIESGO MODERADO")))</f>
        <v>RIESGO LEVE</v>
      </c>
      <c r="AB277" s="224" t="s">
        <v>742</v>
      </c>
      <c r="AC277" s="222"/>
      <c r="AD277" s="222"/>
      <c r="AE277" s="222"/>
      <c r="AF277" s="225"/>
    </row>
    <row r="278" spans="3:32" ht="96.75" customHeight="1" thickBot="1">
      <c r="C278" s="357" t="s">
        <v>41</v>
      </c>
      <c r="D278" s="358"/>
      <c r="E278" s="221" t="s">
        <v>61</v>
      </c>
      <c r="F278" s="221" t="s">
        <v>672</v>
      </c>
      <c r="G278" s="221" t="s">
        <v>696</v>
      </c>
      <c r="H278" s="221" t="s">
        <v>691</v>
      </c>
      <c r="I278" s="221" t="s">
        <v>702</v>
      </c>
      <c r="J278" s="221" t="s">
        <v>280</v>
      </c>
      <c r="K278" s="221" t="s">
        <v>749</v>
      </c>
      <c r="L278" s="221" t="s">
        <v>296</v>
      </c>
      <c r="M278" s="221" t="s">
        <v>302</v>
      </c>
      <c r="N278" s="221" t="s">
        <v>530</v>
      </c>
      <c r="O278" s="222">
        <f>ROUND((((IF(K278=[7]Datos!$B$109,4,IF(K278=[7]Datos!$B$110,3,IF(K278=[7]Datos!$B$111,2,IF(K278=[7]Datos!$B$112,1,0)))))+(IF(L278=[7]Datos!$B$115,4,IF(L278=[7]Datos!$B$116,3,IF(L278=[7]Datos!$B$117,2,IF(L278=[7]Datos!$B$118,1,0)))))+(IF(M278=[7]Datos!$B$121,4,IF(M278=[7]Datos!$B$122,3,IF(M278=[7]Datos!$B$123,2,IF(M278=[7]Datos!$B$124,1,0)))))+(IF(N278=[7]Datos!$B$127,4,IF(N278=[7]Datos!$B$128,3,IF(N278=[7]Datos!$B$129,2,IF(N278=[7]Datos!$B$130,1,0))))))/4),0)</f>
        <v>1</v>
      </c>
      <c r="P278" s="221" t="s">
        <v>749</v>
      </c>
      <c r="Q278" s="221" t="s">
        <v>296</v>
      </c>
      <c r="R278" s="221" t="s">
        <v>302</v>
      </c>
      <c r="S278" s="221" t="s">
        <v>537</v>
      </c>
      <c r="T278" s="222">
        <f>ROUND((((IF(P278=[7]Datos!$B$109,4,IF(P278=[7]Datos!$B$110,3,IF(P278=[7]Datos!$B$111,2,IF(P278=[7]Datos!$B$112,1,0)))))+(IF(Q278=[7]Datos!$B$115,4,IF(Q278=[7]Datos!$B$116,3,IF(Q278=[7]Datos!$B$117,2,IF(Q278=[7]Datos!$B$118,1,0)))))+(IF(R278=[7]Datos!$B$121,4,IF(R278=[7]Datos!$B$122,3,IF(R278=[7]Datos!$B$123,2,IF(R278=[7]Datos!$B$124,1,0)))))+(IF(S278=[7]Datos!$B$127,4,IF(S278=[7]Datos!$B$128,3,IF(S278=[7]Datos!$B$129,2,IF(S278=[7]Datos!$B$130,1,0))))))/4),0)</f>
        <v>1</v>
      </c>
      <c r="U278" s="221" t="s">
        <v>749</v>
      </c>
      <c r="V278" s="221" t="s">
        <v>296</v>
      </c>
      <c r="W278" s="221" t="s">
        <v>302</v>
      </c>
      <c r="X278" s="221" t="s">
        <v>540</v>
      </c>
      <c r="Y278" s="222">
        <f>ROUND((((IF(U278=[7]Datos!$B$109,4,IF(U278=[7]Datos!$B$110,3,IF(U278=[7]Datos!$B$111,2,IF(U278=[7]Datos!$B$112,1,0)))))+(IF(V278=[7]Datos!$B$115,4,IF(V278=[7]Datos!$B$116,3,IF(V278=[7]Datos!$B$117,2,IF(V278=[7]Datos!$B$118,1,0)))))+(IF(W278=[7]Datos!$B$121,4,IF(W278=[7]Datos!$B$122,3,IF(W278=[7]Datos!$B$123,2,IF(W278=[7]Datos!$B$124,1,0)))))+(IF(X278=[7]Datos!$B$127,4,IF(X278=[7]Datos!$B$128,3,IF(X278=[7]Datos!$B$129,2,IF(X278=[7]Datos!$B$130,1,0))))))/4),0)</f>
        <v>1</v>
      </c>
      <c r="Z278" s="222">
        <f>IF(J278=[7]Datos!$B$102,5*(O278+T278+Y278),IF(J278=[7]Datos!$B$103,4*(O278+T278+Y278),IF(J278=[7]Datos!$B$104,3*(O278+T278+Y278),IF(J278=[7]Datos!$B$105,2*(O278+T278+Y278),IF(J278=[7]Datos!$B$106,1*(O278+T278+Y278),0)))))</f>
        <v>9</v>
      </c>
      <c r="AA278" s="223" t="str">
        <f t="shared" ref="AA278:AA286" si="35">IF(Z278=0,"-",IF(Z278&gt;40,"RIESGO SIGNIFICATIVO",IF(Z278&lt;21,"RIESGO LEVE","RIESGO MODERADO")))</f>
        <v>RIESGO LEVE</v>
      </c>
      <c r="AB278" s="224" t="s">
        <v>742</v>
      </c>
      <c r="AC278" s="222"/>
      <c r="AD278" s="222"/>
      <c r="AE278" s="222"/>
      <c r="AF278" s="225"/>
    </row>
    <row r="279" spans="3:32" ht="96.75" customHeight="1" thickBot="1">
      <c r="C279" s="357" t="s">
        <v>41</v>
      </c>
      <c r="D279" s="358"/>
      <c r="E279" s="221" t="s">
        <v>62</v>
      </c>
      <c r="F279" s="221" t="s">
        <v>672</v>
      </c>
      <c r="G279" s="221" t="s">
        <v>696</v>
      </c>
      <c r="H279" s="221" t="s">
        <v>691</v>
      </c>
      <c r="I279" s="221" t="s">
        <v>429</v>
      </c>
      <c r="J279" s="221" t="s">
        <v>280</v>
      </c>
      <c r="K279" s="221" t="s">
        <v>749</v>
      </c>
      <c r="L279" s="221" t="s">
        <v>296</v>
      </c>
      <c r="M279" s="221" t="s">
        <v>302</v>
      </c>
      <c r="N279" s="221" t="s">
        <v>529</v>
      </c>
      <c r="O279" s="222">
        <f>ROUND((((IF(K279=[7]Datos!$B$109,4,IF(K279=[7]Datos!$B$110,3,IF(K279=[7]Datos!$B$111,2,IF(K279=[7]Datos!$B$112,1,0)))))+(IF(L279=[7]Datos!$B$115,4,IF(L279=[7]Datos!$B$116,3,IF(L279=[7]Datos!$B$117,2,IF(L279=[7]Datos!$B$118,1,0)))))+(IF(M279=[7]Datos!$B$121,4,IF(M279=[7]Datos!$B$122,3,IF(M279=[7]Datos!$B$123,2,IF(M279=[7]Datos!$B$124,1,0)))))+(IF(N279=[7]Datos!$B$127,4,IF(N279=[7]Datos!$B$128,3,IF(N279=[7]Datos!$B$129,2,IF(N279=[7]Datos!$B$130,1,0))))))/4),0)</f>
        <v>2</v>
      </c>
      <c r="P279" s="221" t="s">
        <v>749</v>
      </c>
      <c r="Q279" s="221" t="s">
        <v>296</v>
      </c>
      <c r="R279" s="221" t="s">
        <v>302</v>
      </c>
      <c r="S279" s="221" t="s">
        <v>535</v>
      </c>
      <c r="T279" s="222">
        <f>ROUND((((IF(P279=[7]Datos!$B$109,4,IF(P279=[7]Datos!$B$110,3,IF(P279=[7]Datos!$B$111,2,IF(P279=[7]Datos!$B$112,1,0)))))+(IF(Q279=[7]Datos!$B$115,4,IF(Q279=[7]Datos!$B$116,3,IF(Q279=[7]Datos!$B$117,2,IF(Q279=[7]Datos!$B$118,1,0)))))+(IF(R279=[7]Datos!$B$121,4,IF(R279=[7]Datos!$B$122,3,IF(R279=[7]Datos!$B$123,2,IF(R279=[7]Datos!$B$124,1,0)))))+(IF(S279=[7]Datos!$B$127,4,IF(S279=[7]Datos!$B$128,3,IF(S279=[7]Datos!$B$129,2,IF(S279=[7]Datos!$B$130,1,0))))))/4),0)</f>
        <v>1</v>
      </c>
      <c r="U279" s="221" t="s">
        <v>749</v>
      </c>
      <c r="V279" s="221" t="s">
        <v>296</v>
      </c>
      <c r="W279" s="221" t="s">
        <v>302</v>
      </c>
      <c r="X279" s="221" t="s">
        <v>529</v>
      </c>
      <c r="Y279" s="222">
        <f>ROUND((((IF(U279=[7]Datos!$B$109,4,IF(U279=[7]Datos!$B$110,3,IF(U279=[7]Datos!$B$111,2,IF(U279=[7]Datos!$B$112,1,0)))))+(IF(V279=[7]Datos!$B$115,4,IF(V279=[7]Datos!$B$116,3,IF(V279=[7]Datos!$B$117,2,IF(V279=[7]Datos!$B$118,1,0)))))+(IF(W279=[7]Datos!$B$121,4,IF(W279=[7]Datos!$B$122,3,IF(W279=[7]Datos!$B$123,2,IF(W279=[7]Datos!$B$124,1,0)))))+(IF(X279=[7]Datos!$B$127,4,IF(X279=[7]Datos!$B$128,3,IF(X279=[7]Datos!$B$129,2,IF(X279=[7]Datos!$B$130,1,0))))))/4),0)</f>
        <v>2</v>
      </c>
      <c r="Z279" s="222">
        <f>IF(J279=[7]Datos!$B$102,5*(O279+T279+Y279),IF(J279=[7]Datos!$B$103,4*(O279+T279+Y279),IF(J279=[7]Datos!$B$104,3*(O279+T279+Y279),IF(J279=[7]Datos!$B$105,2*(O279+T279+Y279),IF(J279=[7]Datos!$B$106,1*(O279+T279+Y279),0)))))</f>
        <v>15</v>
      </c>
      <c r="AA279" s="223" t="str">
        <f t="shared" si="35"/>
        <v>RIESGO LEVE</v>
      </c>
      <c r="AB279" s="224" t="s">
        <v>742</v>
      </c>
      <c r="AC279" s="222"/>
      <c r="AD279" s="222"/>
      <c r="AE279" s="222"/>
      <c r="AF279" s="225"/>
    </row>
    <row r="280" spans="3:32" ht="96.75" customHeight="1" thickBot="1">
      <c r="C280" s="357" t="s">
        <v>41</v>
      </c>
      <c r="D280" s="358"/>
      <c r="E280" s="221" t="s">
        <v>62</v>
      </c>
      <c r="F280" s="221" t="s">
        <v>672</v>
      </c>
      <c r="G280" s="221" t="s">
        <v>696</v>
      </c>
      <c r="H280" s="221" t="s">
        <v>691</v>
      </c>
      <c r="I280" s="221" t="s">
        <v>415</v>
      </c>
      <c r="J280" s="221" t="s">
        <v>279</v>
      </c>
      <c r="K280" s="221" t="s">
        <v>749</v>
      </c>
      <c r="L280" s="221" t="s">
        <v>296</v>
      </c>
      <c r="M280" s="221" t="s">
        <v>302</v>
      </c>
      <c r="N280" s="221" t="s">
        <v>529</v>
      </c>
      <c r="O280" s="222">
        <f>ROUND((((IF(K280=[7]Datos!$B$109,4,IF(K280=[7]Datos!$B$110,3,IF(K280=[7]Datos!$B$111,2,IF(K280=[7]Datos!$B$112,1,0)))))+(IF(L280=[7]Datos!$B$115,4,IF(L280=[7]Datos!$B$116,3,IF(L280=[7]Datos!$B$117,2,IF(L280=[7]Datos!$B$118,1,0)))))+(IF(M280=[7]Datos!$B$121,4,IF(M280=[7]Datos!$B$122,3,IF(M280=[7]Datos!$B$123,2,IF(M280=[7]Datos!$B$124,1,0)))))+(IF(N280=[7]Datos!$B$127,4,IF(N280=[7]Datos!$B$128,3,IF(N280=[7]Datos!$B$129,2,IF(N280=[7]Datos!$B$130,1,0))))))/4),0)</f>
        <v>2</v>
      </c>
      <c r="P280" s="221" t="s">
        <v>749</v>
      </c>
      <c r="Q280" s="221" t="s">
        <v>296</v>
      </c>
      <c r="R280" s="221" t="s">
        <v>302</v>
      </c>
      <c r="S280" s="221" t="s">
        <v>535</v>
      </c>
      <c r="T280" s="222">
        <f>ROUND((((IF(P280=[7]Datos!$B$109,4,IF(P280=[7]Datos!$B$110,3,IF(P280=[7]Datos!$B$111,2,IF(P280=[7]Datos!$B$112,1,0)))))+(IF(Q280=[7]Datos!$B$115,4,IF(Q280=[7]Datos!$B$116,3,IF(Q280=[7]Datos!$B$117,2,IF(Q280=[7]Datos!$B$118,1,0)))))+(IF(R280=[7]Datos!$B$121,4,IF(R280=[7]Datos!$B$122,3,IF(R280=[7]Datos!$B$123,2,IF(R280=[7]Datos!$B$124,1,0)))))+(IF(S280=[7]Datos!$B$127,4,IF(S280=[7]Datos!$B$128,3,IF(S280=[7]Datos!$B$129,2,IF(S280=[7]Datos!$B$130,1,0))))))/4),0)</f>
        <v>1</v>
      </c>
      <c r="U280" s="221" t="s">
        <v>749</v>
      </c>
      <c r="V280" s="221" t="s">
        <v>296</v>
      </c>
      <c r="W280" s="221" t="s">
        <v>302</v>
      </c>
      <c r="X280" s="221" t="s">
        <v>529</v>
      </c>
      <c r="Y280" s="222">
        <f>ROUND((((IF(U280=[7]Datos!$B$109,4,IF(U280=[7]Datos!$B$110,3,IF(U280=[7]Datos!$B$111,2,IF(U280=[7]Datos!$B$112,1,0)))))+(IF(V280=[7]Datos!$B$115,4,IF(V280=[7]Datos!$B$116,3,IF(V280=[7]Datos!$B$117,2,IF(V280=[7]Datos!$B$118,1,0)))))+(IF(W280=[7]Datos!$B$121,4,IF(W280=[7]Datos!$B$122,3,IF(W280=[7]Datos!$B$123,2,IF(W280=[7]Datos!$B$124,1,0)))))+(IF(X280=[7]Datos!$B$127,4,IF(X280=[7]Datos!$B$128,3,IF(X280=[7]Datos!$B$129,2,IF(X280=[7]Datos!$B$130,1,0))))))/4),0)</f>
        <v>2</v>
      </c>
      <c r="Z280" s="222">
        <f>IF(J280=[7]Datos!$B$102,5*(O280+T280+Y280),IF(J280=[7]Datos!$B$103,4*(O280+T280+Y280),IF(J280=[7]Datos!$B$104,3*(O280+T280+Y280),IF(J280=[7]Datos!$B$105,2*(O280+T280+Y280),IF(J280=[7]Datos!$B$106,1*(O280+T280+Y280),0)))))</f>
        <v>20</v>
      </c>
      <c r="AA280" s="223" t="str">
        <f t="shared" si="35"/>
        <v>RIESGO LEVE</v>
      </c>
      <c r="AB280" s="224" t="s">
        <v>742</v>
      </c>
      <c r="AC280" s="222"/>
      <c r="AD280" s="222"/>
      <c r="AE280" s="222"/>
      <c r="AF280" s="225"/>
    </row>
    <row r="281" spans="3:32" ht="96.75" customHeight="1" thickBot="1">
      <c r="C281" s="357" t="s">
        <v>41</v>
      </c>
      <c r="D281" s="358"/>
      <c r="E281" s="221" t="s">
        <v>62</v>
      </c>
      <c r="F281" s="221" t="s">
        <v>672</v>
      </c>
      <c r="G281" s="221" t="s">
        <v>696</v>
      </c>
      <c r="H281" s="221" t="s">
        <v>691</v>
      </c>
      <c r="I281" s="221" t="s">
        <v>699</v>
      </c>
      <c r="J281" s="221" t="s">
        <v>280</v>
      </c>
      <c r="K281" s="221" t="s">
        <v>749</v>
      </c>
      <c r="L281" s="221" t="s">
        <v>296</v>
      </c>
      <c r="M281" s="221" t="s">
        <v>302</v>
      </c>
      <c r="N281" s="221" t="s">
        <v>530</v>
      </c>
      <c r="O281" s="222">
        <f>ROUND((((IF(K281=[7]Datos!$B$109,4,IF(K281=[7]Datos!$B$110,3,IF(K281=[7]Datos!$B$111,2,IF(K281=[7]Datos!$B$112,1,0)))))+(IF(L281=[7]Datos!$B$115,4,IF(L281=[7]Datos!$B$116,3,IF(L281=[7]Datos!$B$117,2,IF(L281=[7]Datos!$B$118,1,0)))))+(IF(M281=[7]Datos!$B$121,4,IF(M281=[7]Datos!$B$122,3,IF(M281=[7]Datos!$B$123,2,IF(M281=[7]Datos!$B$124,1,0)))))+(IF(N281=[7]Datos!$B$127,4,IF(N281=[7]Datos!$B$128,3,IF(N281=[7]Datos!$B$129,2,IF(N281=[7]Datos!$B$130,1,0))))))/4),0)</f>
        <v>1</v>
      </c>
      <c r="P281" s="221" t="s">
        <v>749</v>
      </c>
      <c r="Q281" s="221" t="s">
        <v>296</v>
      </c>
      <c r="R281" s="221" t="s">
        <v>302</v>
      </c>
      <c r="S281" s="221" t="s">
        <v>535</v>
      </c>
      <c r="T281" s="222">
        <f>ROUND((((IF(P281=[7]Datos!$B$109,4,IF(P281=[7]Datos!$B$110,3,IF(P281=[7]Datos!$B$111,2,IF(P281=[7]Datos!$B$112,1,0)))))+(IF(Q281=[7]Datos!$B$115,4,IF(Q281=[7]Datos!$B$116,3,IF(Q281=[7]Datos!$B$117,2,IF(Q281=[7]Datos!$B$118,1,0)))))+(IF(R281=[7]Datos!$B$121,4,IF(R281=[7]Datos!$B$122,3,IF(R281=[7]Datos!$B$123,2,IF(R281=[7]Datos!$B$124,1,0)))))+(IF(S281=[7]Datos!$B$127,4,IF(S281=[7]Datos!$B$128,3,IF(S281=[7]Datos!$B$129,2,IF(S281=[7]Datos!$B$130,1,0))))))/4),0)</f>
        <v>1</v>
      </c>
      <c r="U281" s="221" t="s">
        <v>749</v>
      </c>
      <c r="V281" s="221" t="s">
        <v>296</v>
      </c>
      <c r="W281" s="221" t="s">
        <v>302</v>
      </c>
      <c r="X281" s="221" t="s">
        <v>540</v>
      </c>
      <c r="Y281" s="222">
        <f>ROUND((((IF(U281=[7]Datos!$B$109,4,IF(U281=[7]Datos!$B$110,3,IF(U281=[7]Datos!$B$111,2,IF(U281=[7]Datos!$B$112,1,0)))))+(IF(V281=[7]Datos!$B$115,4,IF(V281=[7]Datos!$B$116,3,IF(V281=[7]Datos!$B$117,2,IF(V281=[7]Datos!$B$118,1,0)))))+(IF(W281=[7]Datos!$B$121,4,IF(W281=[7]Datos!$B$122,3,IF(W281=[7]Datos!$B$123,2,IF(W281=[7]Datos!$B$124,1,0)))))+(IF(X281=[7]Datos!$B$127,4,IF(X281=[7]Datos!$B$128,3,IF(X281=[7]Datos!$B$129,2,IF(X281=[7]Datos!$B$130,1,0))))))/4),0)</f>
        <v>1</v>
      </c>
      <c r="Z281" s="222">
        <f>IF(J281=[7]Datos!$B$102,5*(O281+T281+Y281),IF(J281=[7]Datos!$B$103,4*(O281+T281+Y281),IF(J281=[7]Datos!$B$104,3*(O281+T281+Y281),IF(J281=[7]Datos!$B$105,2*(O281+T281+Y281),IF(J281=[7]Datos!$B$106,1*(O281+T281+Y281),0)))))</f>
        <v>9</v>
      </c>
      <c r="AA281" s="223" t="str">
        <f t="shared" si="35"/>
        <v>RIESGO LEVE</v>
      </c>
      <c r="AB281" s="224" t="s">
        <v>742</v>
      </c>
      <c r="AC281" s="222"/>
      <c r="AD281" s="222"/>
      <c r="AE281" s="222"/>
      <c r="AF281" s="225"/>
    </row>
    <row r="282" spans="3:32" ht="96.75" customHeight="1" thickBot="1">
      <c r="C282" s="357" t="s">
        <v>41</v>
      </c>
      <c r="D282" s="358"/>
      <c r="E282" s="221" t="s">
        <v>62</v>
      </c>
      <c r="F282" s="221" t="s">
        <v>672</v>
      </c>
      <c r="G282" s="221" t="s">
        <v>696</v>
      </c>
      <c r="H282" s="221" t="s">
        <v>691</v>
      </c>
      <c r="I282" s="221" t="s">
        <v>700</v>
      </c>
      <c r="J282" s="221" t="s">
        <v>279</v>
      </c>
      <c r="K282" s="221" t="s">
        <v>749</v>
      </c>
      <c r="L282" s="221" t="s">
        <v>296</v>
      </c>
      <c r="M282" s="221" t="s">
        <v>302</v>
      </c>
      <c r="N282" s="221" t="s">
        <v>529</v>
      </c>
      <c r="O282" s="222">
        <f>ROUND((((IF(K282=[7]Datos!$B$109,4,IF(K282=[7]Datos!$B$110,3,IF(K282=[7]Datos!$B$111,2,IF(K282=[7]Datos!$B$112,1,0)))))+(IF(L282=[7]Datos!$B$115,4,IF(L282=[7]Datos!$B$116,3,IF(L282=[7]Datos!$B$117,2,IF(L282=[7]Datos!$B$118,1,0)))))+(IF(M282=[7]Datos!$B$121,4,IF(M282=[7]Datos!$B$122,3,IF(M282=[7]Datos!$B$123,2,IF(M282=[7]Datos!$B$124,1,0)))))+(IF(N282=[7]Datos!$B$127,4,IF(N282=[7]Datos!$B$128,3,IF(N282=[7]Datos!$B$129,2,IF(N282=[7]Datos!$B$130,1,0))))))/4),0)</f>
        <v>2</v>
      </c>
      <c r="P282" s="221" t="s">
        <v>749</v>
      </c>
      <c r="Q282" s="221" t="s">
        <v>296</v>
      </c>
      <c r="R282" s="221" t="s">
        <v>302</v>
      </c>
      <c r="S282" s="221" t="s">
        <v>535</v>
      </c>
      <c r="T282" s="222">
        <f>ROUND((((IF(P282=[7]Datos!$B$109,4,IF(P282=[7]Datos!$B$110,3,IF(P282=[7]Datos!$B$111,2,IF(P282=[7]Datos!$B$112,1,0)))))+(IF(Q282=[7]Datos!$B$115,4,IF(Q282=[7]Datos!$B$116,3,IF(Q282=[7]Datos!$B$117,2,IF(Q282=[7]Datos!$B$118,1,0)))))+(IF(R282=[7]Datos!$B$121,4,IF(R282=[7]Datos!$B$122,3,IF(R282=[7]Datos!$B$123,2,IF(R282=[7]Datos!$B$124,1,0)))))+(IF(S282=[7]Datos!$B$127,4,IF(S282=[7]Datos!$B$128,3,IF(S282=[7]Datos!$B$129,2,IF(S282=[7]Datos!$B$130,1,0))))))/4),0)</f>
        <v>1</v>
      </c>
      <c r="U282" s="221" t="s">
        <v>749</v>
      </c>
      <c r="V282" s="221" t="s">
        <v>296</v>
      </c>
      <c r="W282" s="221" t="s">
        <v>302</v>
      </c>
      <c r="X282" s="221" t="s">
        <v>540</v>
      </c>
      <c r="Y282" s="222">
        <f>ROUND((((IF(U282=[7]Datos!$B$109,4,IF(U282=[7]Datos!$B$110,3,IF(U282=[7]Datos!$B$111,2,IF(U282=[7]Datos!$B$112,1,0)))))+(IF(V282=[7]Datos!$B$115,4,IF(V282=[7]Datos!$B$116,3,IF(V282=[7]Datos!$B$117,2,IF(V282=[7]Datos!$B$118,1,0)))))+(IF(W282=[7]Datos!$B$121,4,IF(W282=[7]Datos!$B$122,3,IF(W282=[7]Datos!$B$123,2,IF(W282=[7]Datos!$B$124,1,0)))))+(IF(X282=[7]Datos!$B$127,4,IF(X282=[7]Datos!$B$128,3,IF(X282=[7]Datos!$B$129,2,IF(X282=[7]Datos!$B$130,1,0))))))/4),0)</f>
        <v>1</v>
      </c>
      <c r="Z282" s="222">
        <f>IF(J282=[7]Datos!$B$102,5*(O282+T282+Y282),IF(J282=[7]Datos!$B$103,4*(O282+T282+Y282),IF(J282=[7]Datos!$B$104,3*(O282+T282+Y282),IF(J282=[7]Datos!$B$105,2*(O282+T282+Y282),IF(J282=[7]Datos!$B$106,1*(O282+T282+Y282),0)))))</f>
        <v>16</v>
      </c>
      <c r="AA282" s="223" t="str">
        <f t="shared" si="35"/>
        <v>RIESGO LEVE</v>
      </c>
      <c r="AB282" s="224" t="s">
        <v>742</v>
      </c>
      <c r="AC282" s="222"/>
      <c r="AD282" s="222"/>
      <c r="AE282" s="222"/>
      <c r="AF282" s="225"/>
    </row>
    <row r="283" spans="3:32" ht="96.75" customHeight="1" thickBot="1">
      <c r="C283" s="357" t="s">
        <v>41</v>
      </c>
      <c r="D283" s="358"/>
      <c r="E283" s="221" t="s">
        <v>62</v>
      </c>
      <c r="F283" s="221" t="s">
        <v>672</v>
      </c>
      <c r="G283" s="221" t="s">
        <v>696</v>
      </c>
      <c r="H283" s="221" t="s">
        <v>691</v>
      </c>
      <c r="I283" s="221" t="s">
        <v>701</v>
      </c>
      <c r="J283" s="221" t="s">
        <v>279</v>
      </c>
      <c r="K283" s="221" t="s">
        <v>749</v>
      </c>
      <c r="L283" s="221" t="s">
        <v>296</v>
      </c>
      <c r="M283" s="221" t="s">
        <v>300</v>
      </c>
      <c r="N283" s="221" t="s">
        <v>529</v>
      </c>
      <c r="O283" s="222">
        <f>ROUND((((IF(K283=[7]Datos!$B$109,4,IF(K283=[7]Datos!$B$110,3,IF(K283=[7]Datos!$B$111,2,IF(K283=[7]Datos!$B$112,1,0)))))+(IF(L283=[7]Datos!$B$115,4,IF(L283=[7]Datos!$B$116,3,IF(L283=[7]Datos!$B$117,2,IF(L283=[7]Datos!$B$118,1,0)))))+(IF(M283=[7]Datos!$B$121,4,IF(M283=[7]Datos!$B$122,3,IF(M283=[7]Datos!$B$123,2,IF(M283=[7]Datos!$B$124,1,0)))))+(IF(N283=[7]Datos!$B$127,4,IF(N283=[7]Datos!$B$128,3,IF(N283=[7]Datos!$B$129,2,IF(N283=[7]Datos!$B$130,1,0))))))/4),0)</f>
        <v>2</v>
      </c>
      <c r="P283" s="221" t="s">
        <v>749</v>
      </c>
      <c r="Q283" s="221" t="s">
        <v>296</v>
      </c>
      <c r="R283" s="221" t="s">
        <v>300</v>
      </c>
      <c r="S283" s="221" t="s">
        <v>535</v>
      </c>
      <c r="T283" s="222">
        <f>ROUND((((IF(P283=[7]Datos!$B$109,4,IF(P283=[7]Datos!$B$110,3,IF(P283=[7]Datos!$B$111,2,IF(P283=[7]Datos!$B$112,1,0)))))+(IF(Q283=[7]Datos!$B$115,4,IF(Q283=[7]Datos!$B$116,3,IF(Q283=[7]Datos!$B$117,2,IF(Q283=[7]Datos!$B$118,1,0)))))+(IF(R283=[7]Datos!$B$121,4,IF(R283=[7]Datos!$B$122,3,IF(R283=[7]Datos!$B$123,2,IF(R283=[7]Datos!$B$124,1,0)))))+(IF(S283=[7]Datos!$B$127,4,IF(S283=[7]Datos!$B$128,3,IF(S283=[7]Datos!$B$129,2,IF(S283=[7]Datos!$B$130,1,0))))))/4),0)</f>
        <v>1</v>
      </c>
      <c r="U283" s="221" t="s">
        <v>749</v>
      </c>
      <c r="V283" s="221" t="s">
        <v>296</v>
      </c>
      <c r="W283" s="221" t="s">
        <v>300</v>
      </c>
      <c r="X283" s="221" t="s">
        <v>529</v>
      </c>
      <c r="Y283" s="222">
        <f>ROUND((((IF(U283=[7]Datos!$B$109,4,IF(U283=[7]Datos!$B$110,3,IF(U283=[7]Datos!$B$111,2,IF(U283=[7]Datos!$B$112,1,0)))))+(IF(V283=[7]Datos!$B$115,4,IF(V283=[7]Datos!$B$116,3,IF(V283=[7]Datos!$B$117,2,IF(V283=[7]Datos!$B$118,1,0)))))+(IF(W283=[7]Datos!$B$121,4,IF(W283=[7]Datos!$B$122,3,IF(W283=[7]Datos!$B$123,2,IF(W283=[7]Datos!$B$124,1,0)))))+(IF(X283=[7]Datos!$B$127,4,IF(X283=[7]Datos!$B$128,3,IF(X283=[7]Datos!$B$129,2,IF(X283=[7]Datos!$B$130,1,0))))))/4),0)</f>
        <v>2</v>
      </c>
      <c r="Z283" s="222">
        <f>IF(J283=[7]Datos!$B$102,5*(O283+T283+Y283),IF(J283=[7]Datos!$B$103,4*(O283+T283+Y283),IF(J283=[7]Datos!$B$104,3*(O283+T283+Y283),IF(J283=[7]Datos!$B$105,2*(O283+T283+Y283),IF(J283=[7]Datos!$B$106,1*(O283+T283+Y283),0)))))</f>
        <v>20</v>
      </c>
      <c r="AA283" s="223" t="str">
        <f t="shared" si="35"/>
        <v>RIESGO LEVE</v>
      </c>
      <c r="AB283" s="224" t="s">
        <v>742</v>
      </c>
      <c r="AC283" s="222"/>
      <c r="AD283" s="222"/>
      <c r="AE283" s="222"/>
      <c r="AF283" s="225"/>
    </row>
    <row r="284" spans="3:32" ht="96.75" customHeight="1" thickBot="1">
      <c r="C284" s="357" t="s">
        <v>41</v>
      </c>
      <c r="D284" s="358"/>
      <c r="E284" s="221" t="s">
        <v>62</v>
      </c>
      <c r="F284" s="221" t="s">
        <v>672</v>
      </c>
      <c r="G284" s="221" t="s">
        <v>696</v>
      </c>
      <c r="H284" s="221" t="s">
        <v>691</v>
      </c>
      <c r="I284" s="221" t="s">
        <v>702</v>
      </c>
      <c r="J284" s="221" t="s">
        <v>280</v>
      </c>
      <c r="K284" s="221" t="s">
        <v>749</v>
      </c>
      <c r="L284" s="221" t="s">
        <v>296</v>
      </c>
      <c r="M284" s="221" t="s">
        <v>302</v>
      </c>
      <c r="N284" s="221" t="s">
        <v>529</v>
      </c>
      <c r="O284" s="222">
        <f>ROUND((((IF(K284=[7]Datos!$B$109,4,IF(K284=[7]Datos!$B$110,3,IF(K284=[7]Datos!$B$111,2,IF(K284=[7]Datos!$B$112,1,0)))))+(IF(L284=[7]Datos!$B$115,4,IF(L284=[7]Datos!$B$116,3,IF(L284=[7]Datos!$B$117,2,IF(L284=[7]Datos!$B$118,1,0)))))+(IF(M284=[7]Datos!$B$121,4,IF(M284=[7]Datos!$B$122,3,IF(M284=[7]Datos!$B$123,2,IF(M284=[7]Datos!$B$124,1,0)))))+(IF(N284=[7]Datos!$B$127,4,IF(N284=[7]Datos!$B$128,3,IF(N284=[7]Datos!$B$129,2,IF(N284=[7]Datos!$B$130,1,0))))))/4),0)</f>
        <v>2</v>
      </c>
      <c r="P284" s="221" t="s">
        <v>749</v>
      </c>
      <c r="Q284" s="221" t="s">
        <v>296</v>
      </c>
      <c r="R284" s="221" t="s">
        <v>302</v>
      </c>
      <c r="S284" s="221" t="s">
        <v>536</v>
      </c>
      <c r="T284" s="222">
        <f>ROUND((((IF(P284=[7]Datos!$B$109,4,IF(P284=[7]Datos!$B$110,3,IF(P284=[7]Datos!$B$111,2,IF(P284=[7]Datos!$B$112,1,0)))))+(IF(Q284=[7]Datos!$B$115,4,IF(Q284=[7]Datos!$B$116,3,IF(Q284=[7]Datos!$B$117,2,IF(Q284=[7]Datos!$B$118,1,0)))))+(IF(R284=[7]Datos!$B$121,4,IF(R284=[7]Datos!$B$122,3,IF(R284=[7]Datos!$B$123,2,IF(R284=[7]Datos!$B$124,1,0)))))+(IF(S284=[7]Datos!$B$127,4,IF(S284=[7]Datos!$B$128,3,IF(S284=[7]Datos!$B$129,2,IF(S284=[7]Datos!$B$130,1,0))))))/4),0)</f>
        <v>1</v>
      </c>
      <c r="U284" s="221" t="s">
        <v>749</v>
      </c>
      <c r="V284" s="221" t="s">
        <v>296</v>
      </c>
      <c r="W284" s="221" t="s">
        <v>302</v>
      </c>
      <c r="X284" s="221" t="s">
        <v>529</v>
      </c>
      <c r="Y284" s="222">
        <f>ROUND((((IF(U284=[7]Datos!$B$109,4,IF(U284=[7]Datos!$B$110,3,IF(U284=[7]Datos!$B$111,2,IF(U284=[7]Datos!$B$112,1,0)))))+(IF(V284=[7]Datos!$B$115,4,IF(V284=[7]Datos!$B$116,3,IF(V284=[7]Datos!$B$117,2,IF(V284=[7]Datos!$B$118,1,0)))))+(IF(W284=[7]Datos!$B$121,4,IF(W284=[7]Datos!$B$122,3,IF(W284=[7]Datos!$B$123,2,IF(W284=[7]Datos!$B$124,1,0)))))+(IF(X284=[7]Datos!$B$127,4,IF(X284=[7]Datos!$B$128,3,IF(X284=[7]Datos!$B$129,2,IF(X284=[7]Datos!$B$130,1,0))))))/4),0)</f>
        <v>2</v>
      </c>
      <c r="Z284" s="222">
        <f>IF(J284=[7]Datos!$B$102,5*(O284+T284+Y284),IF(J284=[7]Datos!$B$103,4*(O284+T284+Y284),IF(J284=[7]Datos!$B$104,3*(O284+T284+Y284),IF(J284=[7]Datos!$B$105,2*(O284+T284+Y284),IF(J284=[7]Datos!$B$106,1*(O284+T284+Y284),0)))))</f>
        <v>15</v>
      </c>
      <c r="AA284" s="223" t="str">
        <f t="shared" si="35"/>
        <v>RIESGO LEVE</v>
      </c>
      <c r="AB284" s="224" t="s">
        <v>742</v>
      </c>
      <c r="AC284" s="222"/>
      <c r="AD284" s="222"/>
      <c r="AE284" s="222"/>
      <c r="AF284" s="225"/>
    </row>
    <row r="285" spans="3:32" ht="96.75" customHeight="1" thickBot="1">
      <c r="C285" s="357" t="s">
        <v>41</v>
      </c>
      <c r="D285" s="358"/>
      <c r="E285" s="221" t="s">
        <v>62</v>
      </c>
      <c r="F285" s="221" t="s">
        <v>672</v>
      </c>
      <c r="G285" s="221" t="s">
        <v>696</v>
      </c>
      <c r="H285" s="221" t="s">
        <v>284</v>
      </c>
      <c r="I285" s="221" t="s">
        <v>698</v>
      </c>
      <c r="J285" s="221" t="s">
        <v>281</v>
      </c>
      <c r="K285" s="221" t="s">
        <v>749</v>
      </c>
      <c r="L285" s="221" t="s">
        <v>296</v>
      </c>
      <c r="M285" s="221" t="s">
        <v>302</v>
      </c>
      <c r="N285" s="221" t="s">
        <v>530</v>
      </c>
      <c r="O285" s="222">
        <f>ROUND((((IF(K285=[7]Datos!$B$109,4,IF(K285=[7]Datos!$B$110,3,IF(K285=[7]Datos!$B$111,2,IF(K285=[7]Datos!$B$112,1,0)))))+(IF(L285=[7]Datos!$B$115,4,IF(L285=[7]Datos!$B$116,3,IF(L285=[7]Datos!$B$117,2,IF(L285=[7]Datos!$B$118,1,0)))))+(IF(M285=[7]Datos!$B$121,4,IF(M285=[7]Datos!$B$122,3,IF(M285=[7]Datos!$B$123,2,IF(M285=[7]Datos!$B$124,1,0)))))+(IF(N285=[7]Datos!$B$127,4,IF(N285=[7]Datos!$B$128,3,IF(N285=[7]Datos!$B$129,2,IF(N285=[7]Datos!$B$130,1,0))))))/4),0)</f>
        <v>1</v>
      </c>
      <c r="P285" s="221" t="s">
        <v>749</v>
      </c>
      <c r="Q285" s="221" t="s">
        <v>296</v>
      </c>
      <c r="R285" s="221" t="s">
        <v>302</v>
      </c>
      <c r="S285" s="221" t="s">
        <v>536</v>
      </c>
      <c r="T285" s="222">
        <f>ROUND((((IF(P285=[7]Datos!$B$109,4,IF(P285=[7]Datos!$B$110,3,IF(P285=[7]Datos!$B$111,2,IF(P285=[7]Datos!$B$112,1,0)))))+(IF(Q285=[7]Datos!$B$115,4,IF(Q285=[7]Datos!$B$116,3,IF(Q285=[7]Datos!$B$117,2,IF(Q285=[7]Datos!$B$118,1,0)))))+(IF(R285=[7]Datos!$B$121,4,IF(R285=[7]Datos!$B$122,3,IF(R285=[7]Datos!$B$123,2,IF(R285=[7]Datos!$B$124,1,0)))))+(IF(S285=[7]Datos!$B$127,4,IF(S285=[7]Datos!$B$128,3,IF(S285=[7]Datos!$B$129,2,IF(S285=[7]Datos!$B$130,1,0))))))/4),0)</f>
        <v>1</v>
      </c>
      <c r="U285" s="221" t="s">
        <v>749</v>
      </c>
      <c r="V285" s="221" t="s">
        <v>296</v>
      </c>
      <c r="W285" s="221" t="s">
        <v>302</v>
      </c>
      <c r="X285" s="221" t="s">
        <v>540</v>
      </c>
      <c r="Y285" s="222">
        <f>ROUND((((IF(U285=[7]Datos!$B$109,4,IF(U285=[7]Datos!$B$110,3,IF(U285=[7]Datos!$B$111,2,IF(U285=[7]Datos!$B$112,1,0)))))+(IF(V285=[7]Datos!$B$115,4,IF(V285=[7]Datos!$B$116,3,IF(V285=[7]Datos!$B$117,2,IF(V285=[7]Datos!$B$118,1,0)))))+(IF(W285=[7]Datos!$B$121,4,IF(W285=[7]Datos!$B$122,3,IF(W285=[7]Datos!$B$123,2,IF(W285=[7]Datos!$B$124,1,0)))))+(IF(X285=[7]Datos!$B$127,4,IF(X285=[7]Datos!$B$128,3,IF(X285=[7]Datos!$B$129,2,IF(X285=[7]Datos!$B$130,1,0))))))/4),0)</f>
        <v>1</v>
      </c>
      <c r="Z285" s="222">
        <f>IF(J285=[7]Datos!$B$102,5*(O285+T285+Y285),IF(J285=[7]Datos!$B$103,4*(O285+T285+Y285),IF(J285=[7]Datos!$B$104,3*(O285+T285+Y285),IF(J285=[7]Datos!$B$105,2*(O285+T285+Y285),IF(J285=[7]Datos!$B$106,1*(O285+T285+Y285),0)))))</f>
        <v>6</v>
      </c>
      <c r="AA285" s="223" t="str">
        <f t="shared" si="35"/>
        <v>RIESGO LEVE</v>
      </c>
      <c r="AB285" s="224" t="s">
        <v>742</v>
      </c>
      <c r="AC285" s="222"/>
      <c r="AD285" s="222"/>
      <c r="AE285" s="222"/>
      <c r="AF285" s="225"/>
    </row>
    <row r="286" spans="3:32" ht="96.75" customHeight="1" thickBot="1">
      <c r="C286" s="357" t="s">
        <v>41</v>
      </c>
      <c r="D286" s="358"/>
      <c r="E286" s="221" t="s">
        <v>62</v>
      </c>
      <c r="F286" s="221" t="s">
        <v>672</v>
      </c>
      <c r="G286" s="221" t="s">
        <v>696</v>
      </c>
      <c r="H286" s="221" t="s">
        <v>691</v>
      </c>
      <c r="I286" s="221" t="s">
        <v>711</v>
      </c>
      <c r="J286" s="221" t="s">
        <v>279</v>
      </c>
      <c r="K286" s="221" t="s">
        <v>749</v>
      </c>
      <c r="L286" s="221" t="s">
        <v>296</v>
      </c>
      <c r="M286" s="221" t="s">
        <v>297</v>
      </c>
      <c r="N286" s="221" t="s">
        <v>530</v>
      </c>
      <c r="O286" s="222">
        <f>ROUND((((IF(K286=[7]Datos!$B$109,4,IF(K286=[7]Datos!$B$110,3,IF(K286=[7]Datos!$B$111,2,IF(K286=[7]Datos!$B$112,1,0)))))+(IF(L286=[7]Datos!$B$115,4,IF(L286=[7]Datos!$B$116,3,IF(L286=[7]Datos!$B$117,2,IF(L286=[7]Datos!$B$118,1,0)))))+(IF(M286=[7]Datos!$B$121,4,IF(M286=[7]Datos!$B$122,3,IF(M286=[7]Datos!$B$123,2,IF(M286=[7]Datos!$B$124,1,0)))))+(IF(N286=[7]Datos!$B$127,4,IF(N286=[7]Datos!$B$128,3,IF(N286=[7]Datos!$B$129,2,IF(N286=[7]Datos!$B$130,1,0))))))/4),0)</f>
        <v>2</v>
      </c>
      <c r="P286" s="221" t="s">
        <v>749</v>
      </c>
      <c r="Q286" s="221" t="s">
        <v>296</v>
      </c>
      <c r="R286" s="221" t="s">
        <v>297</v>
      </c>
      <c r="S286" s="221" t="s">
        <v>535</v>
      </c>
      <c r="T286" s="222">
        <f>ROUND((((IF(P286=[7]Datos!$B$109,4,IF(P286=[7]Datos!$B$110,3,IF(P286=[7]Datos!$B$111,2,IF(P286=[7]Datos!$B$112,1,0)))))+(IF(Q286=[7]Datos!$B$115,4,IF(Q286=[7]Datos!$B$116,3,IF(Q286=[7]Datos!$B$117,2,IF(Q286=[7]Datos!$B$118,1,0)))))+(IF(R286=[7]Datos!$B$121,4,IF(R286=[7]Datos!$B$122,3,IF(R286=[7]Datos!$B$123,2,IF(R286=[7]Datos!$B$124,1,0)))))+(IF(S286=[7]Datos!$B$127,4,IF(S286=[7]Datos!$B$128,3,IF(S286=[7]Datos!$B$129,2,IF(S286=[7]Datos!$B$130,1,0))))))/4),0)</f>
        <v>2</v>
      </c>
      <c r="U286" s="221" t="s">
        <v>749</v>
      </c>
      <c r="V286" s="221" t="s">
        <v>296</v>
      </c>
      <c r="W286" s="221" t="s">
        <v>297</v>
      </c>
      <c r="X286" s="221" t="s">
        <v>529</v>
      </c>
      <c r="Y286" s="222">
        <f>ROUND((((IF(U286=[7]Datos!$B$109,4,IF(U286=[7]Datos!$B$110,3,IF(U286=[7]Datos!$B$111,2,IF(U286=[7]Datos!$B$112,1,0)))))+(IF(V286=[7]Datos!$B$115,4,IF(V286=[7]Datos!$B$116,3,IF(V286=[7]Datos!$B$117,2,IF(V286=[7]Datos!$B$118,1,0)))))+(IF(W286=[7]Datos!$B$121,4,IF(W286=[7]Datos!$B$122,3,IF(W286=[7]Datos!$B$123,2,IF(W286=[7]Datos!$B$124,1,0)))))+(IF(X286=[7]Datos!$B$127,4,IF(X286=[7]Datos!$B$128,3,IF(X286=[7]Datos!$B$129,2,IF(X286=[7]Datos!$B$130,1,0))))))/4),0)</f>
        <v>2</v>
      </c>
      <c r="Z286" s="222">
        <f>IF(J286=[7]Datos!$B$102,5*(O286+T286+Y286),IF(J286=[7]Datos!$B$103,4*(O286+T286+Y286),IF(J286=[7]Datos!$B$104,3*(O286+T286+Y286),IF(J286=[7]Datos!$B$105,2*(O286+T286+Y286),IF(J286=[7]Datos!$B$106,1*(O286+T286+Y286),0)))))</f>
        <v>24</v>
      </c>
      <c r="AA286" s="223" t="str">
        <f t="shared" si="35"/>
        <v>RIESGO MODERADO</v>
      </c>
      <c r="AB286" s="224" t="s">
        <v>740</v>
      </c>
      <c r="AC286" s="222" t="s">
        <v>758</v>
      </c>
      <c r="AD286" s="222" t="s">
        <v>759</v>
      </c>
      <c r="AE286" s="222" t="s">
        <v>760</v>
      </c>
      <c r="AF286" s="225" t="s">
        <v>778</v>
      </c>
    </row>
    <row r="287" spans="3:32" ht="96.75" customHeight="1" thickBot="1">
      <c r="C287" s="357" t="s">
        <v>41</v>
      </c>
      <c r="D287" s="358"/>
      <c r="E287" s="221" t="s">
        <v>306</v>
      </c>
      <c r="F287" s="221" t="s">
        <v>672</v>
      </c>
      <c r="G287" s="221" t="s">
        <v>696</v>
      </c>
      <c r="H287" s="221" t="s">
        <v>691</v>
      </c>
      <c r="I287" s="221" t="s">
        <v>429</v>
      </c>
      <c r="J287" s="221" t="s">
        <v>280</v>
      </c>
      <c r="K287" s="221" t="s">
        <v>749</v>
      </c>
      <c r="L287" s="221" t="s">
        <v>296</v>
      </c>
      <c r="M287" s="221" t="s">
        <v>302</v>
      </c>
      <c r="N287" s="221" t="s">
        <v>529</v>
      </c>
      <c r="O287" s="222">
        <f>ROUND((((IF(K287=[7]Datos!$B$109,4,IF(K287=[7]Datos!$B$110,3,IF(K287=[7]Datos!$B$111,2,IF(K287=[7]Datos!$B$112,1,0)))))+(IF(L287=[7]Datos!$B$115,4,IF(L287=[7]Datos!$B$116,3,IF(L287=[7]Datos!$B$117,2,IF(L287=[7]Datos!$B$118,1,0)))))+(IF(M287=[7]Datos!$B$121,4,IF(M287=[7]Datos!$B$122,3,IF(M287=[7]Datos!$B$123,2,IF(M287=[7]Datos!$B$124,1,0)))))+(IF(N287=[7]Datos!$B$127,4,IF(N287=[7]Datos!$B$128,3,IF(N287=[7]Datos!$B$129,2,IF(N287=[7]Datos!$B$130,1,0))))))/4),0)</f>
        <v>2</v>
      </c>
      <c r="P287" s="221" t="s">
        <v>749</v>
      </c>
      <c r="Q287" s="221" t="s">
        <v>296</v>
      </c>
      <c r="R287" s="221" t="s">
        <v>302</v>
      </c>
      <c r="S287" s="221" t="s">
        <v>535</v>
      </c>
      <c r="T287" s="222">
        <f>ROUND((((IF(P287=[7]Datos!$B$109,4,IF(P287=[7]Datos!$B$110,3,IF(P287=[7]Datos!$B$111,2,IF(P287=[7]Datos!$B$112,1,0)))))+(IF(Q287=[7]Datos!$B$115,4,IF(Q287=[7]Datos!$B$116,3,IF(Q287=[7]Datos!$B$117,2,IF(Q287=[7]Datos!$B$118,1,0)))))+(IF(R287=[7]Datos!$B$121,4,IF(R287=[7]Datos!$B$122,3,IF(R287=[7]Datos!$B$123,2,IF(R287=[7]Datos!$B$124,1,0)))))+(IF(S287=[7]Datos!$B$127,4,IF(S287=[7]Datos!$B$128,3,IF(S287=[7]Datos!$B$129,2,IF(S287=[7]Datos!$B$130,1,0))))))/4),0)</f>
        <v>1</v>
      </c>
      <c r="U287" s="221" t="s">
        <v>749</v>
      </c>
      <c r="V287" s="221" t="s">
        <v>296</v>
      </c>
      <c r="W287" s="221" t="s">
        <v>302</v>
      </c>
      <c r="X287" s="221" t="s">
        <v>529</v>
      </c>
      <c r="Y287" s="222">
        <f>ROUND((((IF(U287=[7]Datos!$B$109,4,IF(U287=[7]Datos!$B$110,3,IF(U287=[7]Datos!$B$111,2,IF(U287=[7]Datos!$B$112,1,0)))))+(IF(V287=[7]Datos!$B$115,4,IF(V287=[7]Datos!$B$116,3,IF(V287=[7]Datos!$B$117,2,IF(V287=[7]Datos!$B$118,1,0)))))+(IF(W287=[7]Datos!$B$121,4,IF(W287=[7]Datos!$B$122,3,IF(W287=[7]Datos!$B$123,2,IF(W287=[7]Datos!$B$124,1,0)))))+(IF(X287=[7]Datos!$B$127,4,IF(X287=[7]Datos!$B$128,3,IF(X287=[7]Datos!$B$129,2,IF(X287=[7]Datos!$B$130,1,0))))))/4),0)</f>
        <v>2</v>
      </c>
      <c r="Z287" s="222">
        <f>IF(J287=[7]Datos!$B$102,5*(O287+T287+Y287),IF(J287=[7]Datos!$B$103,4*(O287+T287+Y287),IF(J287=[7]Datos!$B$104,3*(O287+T287+Y287),IF(J287=[7]Datos!$B$105,2*(O287+T287+Y287),IF(J287=[7]Datos!$B$106,1*(O287+T287+Y287),0)))))</f>
        <v>15</v>
      </c>
      <c r="AA287" s="223" t="str">
        <f t="shared" ref="AA287:AA307" si="36">IF(Z287=0,"-",IF(Z287&gt;40,"RIESGO SIGNIFICATIVO",IF(Z287&lt;21,"RIESGO LEVE","RIESGO MODERADO")))</f>
        <v>RIESGO LEVE</v>
      </c>
      <c r="AB287" s="224" t="s">
        <v>742</v>
      </c>
      <c r="AC287" s="222"/>
      <c r="AD287" s="222"/>
      <c r="AE287" s="222"/>
      <c r="AF287" s="225"/>
    </row>
    <row r="288" spans="3:32" ht="96.75" customHeight="1" thickBot="1">
      <c r="C288" s="357" t="s">
        <v>41</v>
      </c>
      <c r="D288" s="358"/>
      <c r="E288" s="221" t="s">
        <v>306</v>
      </c>
      <c r="F288" s="221" t="s">
        <v>672</v>
      </c>
      <c r="G288" s="221" t="s">
        <v>696</v>
      </c>
      <c r="H288" s="221" t="s">
        <v>691</v>
      </c>
      <c r="I288" s="221" t="s">
        <v>415</v>
      </c>
      <c r="J288" s="221" t="s">
        <v>279</v>
      </c>
      <c r="K288" s="221" t="s">
        <v>749</v>
      </c>
      <c r="L288" s="221" t="s">
        <v>296</v>
      </c>
      <c r="M288" s="221" t="s">
        <v>302</v>
      </c>
      <c r="N288" s="221" t="s">
        <v>529</v>
      </c>
      <c r="O288" s="222">
        <f>ROUND((((IF(K288=[7]Datos!$B$109,4,IF(K288=[7]Datos!$B$110,3,IF(K288=[7]Datos!$B$111,2,IF(K288=[7]Datos!$B$112,1,0)))))+(IF(L288=[7]Datos!$B$115,4,IF(L288=[7]Datos!$B$116,3,IF(L288=[7]Datos!$B$117,2,IF(L288=[7]Datos!$B$118,1,0)))))+(IF(M288=[7]Datos!$B$121,4,IF(M288=[7]Datos!$B$122,3,IF(M288=[7]Datos!$B$123,2,IF(M288=[7]Datos!$B$124,1,0)))))+(IF(N288=[7]Datos!$B$127,4,IF(N288=[7]Datos!$B$128,3,IF(N288=[7]Datos!$B$129,2,IF(N288=[7]Datos!$B$130,1,0))))))/4),0)</f>
        <v>2</v>
      </c>
      <c r="P288" s="221" t="s">
        <v>749</v>
      </c>
      <c r="Q288" s="221" t="s">
        <v>296</v>
      </c>
      <c r="R288" s="221" t="s">
        <v>302</v>
      </c>
      <c r="S288" s="221" t="s">
        <v>535</v>
      </c>
      <c r="T288" s="222">
        <f>ROUND((((IF(P288=[7]Datos!$B$109,4,IF(P288=[7]Datos!$B$110,3,IF(P288=[7]Datos!$B$111,2,IF(P288=[7]Datos!$B$112,1,0)))))+(IF(Q288=[7]Datos!$B$115,4,IF(Q288=[7]Datos!$B$116,3,IF(Q288=[7]Datos!$B$117,2,IF(Q288=[7]Datos!$B$118,1,0)))))+(IF(R288=[7]Datos!$B$121,4,IF(R288=[7]Datos!$B$122,3,IF(R288=[7]Datos!$B$123,2,IF(R288=[7]Datos!$B$124,1,0)))))+(IF(S288=[7]Datos!$B$127,4,IF(S288=[7]Datos!$B$128,3,IF(S288=[7]Datos!$B$129,2,IF(S288=[7]Datos!$B$130,1,0))))))/4),0)</f>
        <v>1</v>
      </c>
      <c r="U288" s="221" t="s">
        <v>749</v>
      </c>
      <c r="V288" s="221" t="s">
        <v>296</v>
      </c>
      <c r="W288" s="221" t="s">
        <v>302</v>
      </c>
      <c r="X288" s="221" t="s">
        <v>529</v>
      </c>
      <c r="Y288" s="222">
        <f>ROUND((((IF(U288=[7]Datos!$B$109,4,IF(U288=[7]Datos!$B$110,3,IF(U288=[7]Datos!$B$111,2,IF(U288=[7]Datos!$B$112,1,0)))))+(IF(V288=[7]Datos!$B$115,4,IF(V288=[7]Datos!$B$116,3,IF(V288=[7]Datos!$B$117,2,IF(V288=[7]Datos!$B$118,1,0)))))+(IF(W288=[7]Datos!$B$121,4,IF(W288=[7]Datos!$B$122,3,IF(W288=[7]Datos!$B$123,2,IF(W288=[7]Datos!$B$124,1,0)))))+(IF(X288=[7]Datos!$B$127,4,IF(X288=[7]Datos!$B$128,3,IF(X288=[7]Datos!$B$129,2,IF(X288=[7]Datos!$B$130,1,0))))))/4),0)</f>
        <v>2</v>
      </c>
      <c r="Z288" s="222">
        <f>IF(J288=[7]Datos!$B$102,5*(O288+T288+Y288),IF(J288=[7]Datos!$B$103,4*(O288+T288+Y288),IF(J288=[7]Datos!$B$104,3*(O288+T288+Y288),IF(J288=[7]Datos!$B$105,2*(O288+T288+Y288),IF(J288=[7]Datos!$B$106,1*(O288+T288+Y288),0)))))</f>
        <v>20</v>
      </c>
      <c r="AA288" s="223" t="str">
        <f t="shared" si="36"/>
        <v>RIESGO LEVE</v>
      </c>
      <c r="AB288" s="224" t="s">
        <v>742</v>
      </c>
      <c r="AC288" s="222"/>
      <c r="AD288" s="222"/>
      <c r="AE288" s="222"/>
      <c r="AF288" s="225"/>
    </row>
    <row r="289" spans="3:32" ht="96.75" customHeight="1" thickBot="1">
      <c r="C289" s="357" t="s">
        <v>41</v>
      </c>
      <c r="D289" s="358"/>
      <c r="E289" s="221" t="s">
        <v>306</v>
      </c>
      <c r="F289" s="221" t="s">
        <v>672</v>
      </c>
      <c r="G289" s="221" t="s">
        <v>696</v>
      </c>
      <c r="H289" s="221" t="s">
        <v>284</v>
      </c>
      <c r="I289" s="221" t="s">
        <v>707</v>
      </c>
      <c r="J289" s="221" t="s">
        <v>282</v>
      </c>
      <c r="K289" s="221" t="s">
        <v>749</v>
      </c>
      <c r="L289" s="221" t="s">
        <v>296</v>
      </c>
      <c r="M289" s="221" t="s">
        <v>302</v>
      </c>
      <c r="N289" s="221" t="s">
        <v>529</v>
      </c>
      <c r="O289" s="222">
        <f>ROUND((((IF(K289=[7]Datos!$B$109,4,IF(K289=[7]Datos!$B$110,3,IF(K289=[7]Datos!$B$111,2,IF(K289=[7]Datos!$B$112,1,0)))))+(IF(L289=[7]Datos!$B$115,4,IF(L289=[7]Datos!$B$116,3,IF(L289=[7]Datos!$B$117,2,IF(L289=[7]Datos!$B$118,1,0)))))+(IF(M289=[7]Datos!$B$121,4,IF(M289=[7]Datos!$B$122,3,IF(M289=[7]Datos!$B$123,2,IF(M289=[7]Datos!$B$124,1,0)))))+(IF(N289=[7]Datos!$B$127,4,IF(N289=[7]Datos!$B$128,3,IF(N289=[7]Datos!$B$129,2,IF(N289=[7]Datos!$B$130,1,0))))))/4),0)</f>
        <v>2</v>
      </c>
      <c r="P289" s="221" t="s">
        <v>749</v>
      </c>
      <c r="Q289" s="221" t="s">
        <v>296</v>
      </c>
      <c r="R289" s="221" t="s">
        <v>302</v>
      </c>
      <c r="S289" s="221" t="s">
        <v>535</v>
      </c>
      <c r="T289" s="222">
        <f>ROUND((((IF(P289=[7]Datos!$B$109,4,IF(P289=[7]Datos!$B$110,3,IF(P289=[7]Datos!$B$111,2,IF(P289=[7]Datos!$B$112,1,0)))))+(IF(Q289=[7]Datos!$B$115,4,IF(Q289=[7]Datos!$B$116,3,IF(Q289=[7]Datos!$B$117,2,IF(Q289=[7]Datos!$B$118,1,0)))))+(IF(R289=[7]Datos!$B$121,4,IF(R289=[7]Datos!$B$122,3,IF(R289=[7]Datos!$B$123,2,IF(R289=[7]Datos!$B$124,1,0)))))+(IF(S289=[7]Datos!$B$127,4,IF(S289=[7]Datos!$B$128,3,IF(S289=[7]Datos!$B$129,2,IF(S289=[7]Datos!$B$130,1,0))))))/4),0)</f>
        <v>1</v>
      </c>
      <c r="U289" s="221" t="s">
        <v>749</v>
      </c>
      <c r="V289" s="221" t="s">
        <v>296</v>
      </c>
      <c r="W289" s="221" t="s">
        <v>302</v>
      </c>
      <c r="X289" s="221" t="s">
        <v>529</v>
      </c>
      <c r="Y289" s="222">
        <f>ROUND((((IF(U289=[7]Datos!$B$109,4,IF(U289=[7]Datos!$B$110,3,IF(U289=[7]Datos!$B$111,2,IF(U289=[7]Datos!$B$112,1,0)))))+(IF(V289=[7]Datos!$B$115,4,IF(V289=[7]Datos!$B$116,3,IF(V289=[7]Datos!$B$117,2,IF(V289=[7]Datos!$B$118,1,0)))))+(IF(W289=[7]Datos!$B$121,4,IF(W289=[7]Datos!$B$122,3,IF(W289=[7]Datos!$B$123,2,IF(W289=[7]Datos!$B$124,1,0)))))+(IF(X289=[7]Datos!$B$127,4,IF(X289=[7]Datos!$B$128,3,IF(X289=[7]Datos!$B$129,2,IF(X289=[7]Datos!$B$130,1,0))))))/4),0)</f>
        <v>2</v>
      </c>
      <c r="Z289" s="222">
        <f>IF(J289=[7]Datos!$B$102,5*(O289+T289+Y289),IF(J289=[7]Datos!$B$103,4*(O289+T289+Y289),IF(J289=[7]Datos!$B$104,3*(O289+T289+Y289),IF(J289=[7]Datos!$B$105,2*(O289+T289+Y289),IF(J289=[7]Datos!$B$106,1*(O289+T289+Y289),0)))))</f>
        <v>5</v>
      </c>
      <c r="AA289" s="223" t="str">
        <f t="shared" si="36"/>
        <v>RIESGO LEVE</v>
      </c>
      <c r="AB289" s="224" t="s">
        <v>742</v>
      </c>
      <c r="AC289" s="222"/>
      <c r="AD289" s="222"/>
      <c r="AE289" s="222"/>
      <c r="AF289" s="225"/>
    </row>
    <row r="290" spans="3:32" ht="96.75" customHeight="1" thickBot="1">
      <c r="C290" s="357" t="s">
        <v>41</v>
      </c>
      <c r="D290" s="358"/>
      <c r="E290" s="221" t="s">
        <v>306</v>
      </c>
      <c r="F290" s="221" t="s">
        <v>672</v>
      </c>
      <c r="G290" s="221" t="s">
        <v>696</v>
      </c>
      <c r="H290" s="221" t="s">
        <v>688</v>
      </c>
      <c r="I290" s="221" t="s">
        <v>707</v>
      </c>
      <c r="J290" s="221" t="s">
        <v>282</v>
      </c>
      <c r="K290" s="221" t="s">
        <v>749</v>
      </c>
      <c r="L290" s="221" t="s">
        <v>296</v>
      </c>
      <c r="M290" s="221" t="s">
        <v>302</v>
      </c>
      <c r="N290" s="221" t="s">
        <v>529</v>
      </c>
      <c r="O290" s="222">
        <f>ROUND((((IF(K290=[7]Datos!$B$109,4,IF(K290=[7]Datos!$B$110,3,IF(K290=[7]Datos!$B$111,2,IF(K290=[7]Datos!$B$112,1,0)))))+(IF(L290=[7]Datos!$B$115,4,IF(L290=[7]Datos!$B$116,3,IF(L290=[7]Datos!$B$117,2,IF(L290=[7]Datos!$B$118,1,0)))))+(IF(M290=[7]Datos!$B$121,4,IF(M290=[7]Datos!$B$122,3,IF(M290=[7]Datos!$B$123,2,IF(M290=[7]Datos!$B$124,1,0)))))+(IF(N290=[7]Datos!$B$127,4,IF(N290=[7]Datos!$B$128,3,IF(N290=[7]Datos!$B$129,2,IF(N290=[7]Datos!$B$130,1,0))))))/4),0)</f>
        <v>2</v>
      </c>
      <c r="P290" s="221" t="s">
        <v>749</v>
      </c>
      <c r="Q290" s="221" t="s">
        <v>296</v>
      </c>
      <c r="R290" s="221" t="s">
        <v>302</v>
      </c>
      <c r="S290" s="221" t="s">
        <v>535</v>
      </c>
      <c r="T290" s="222">
        <f>ROUND((((IF(P290=[7]Datos!$B$109,4,IF(P290=[7]Datos!$B$110,3,IF(P290=[7]Datos!$B$111,2,IF(P290=[7]Datos!$B$112,1,0)))))+(IF(Q290=[7]Datos!$B$115,4,IF(Q290=[7]Datos!$B$116,3,IF(Q290=[7]Datos!$B$117,2,IF(Q290=[7]Datos!$B$118,1,0)))))+(IF(R290=[7]Datos!$B$121,4,IF(R290=[7]Datos!$B$122,3,IF(R290=[7]Datos!$B$123,2,IF(R290=[7]Datos!$B$124,1,0)))))+(IF(S290=[7]Datos!$B$127,4,IF(S290=[7]Datos!$B$128,3,IF(S290=[7]Datos!$B$129,2,IF(S290=[7]Datos!$B$130,1,0))))))/4),0)</f>
        <v>1</v>
      </c>
      <c r="U290" s="221" t="s">
        <v>749</v>
      </c>
      <c r="V290" s="221" t="s">
        <v>296</v>
      </c>
      <c r="W290" s="221" t="s">
        <v>302</v>
      </c>
      <c r="X290" s="221" t="s">
        <v>529</v>
      </c>
      <c r="Y290" s="222">
        <f>ROUND((((IF(U290=[7]Datos!$B$109,4,IF(U290=[7]Datos!$B$110,3,IF(U290=[7]Datos!$B$111,2,IF(U290=[7]Datos!$B$112,1,0)))))+(IF(V290=[7]Datos!$B$115,4,IF(V290=[7]Datos!$B$116,3,IF(V290=[7]Datos!$B$117,2,IF(V290=[7]Datos!$B$118,1,0)))))+(IF(W290=[7]Datos!$B$121,4,IF(W290=[7]Datos!$B$122,3,IF(W290=[7]Datos!$B$123,2,IF(W290=[7]Datos!$B$124,1,0)))))+(IF(X290=[7]Datos!$B$127,4,IF(X290=[7]Datos!$B$128,3,IF(X290=[7]Datos!$B$129,2,IF(X290=[7]Datos!$B$130,1,0))))))/4),0)</f>
        <v>2</v>
      </c>
      <c r="Z290" s="222">
        <f>IF(J290=[7]Datos!$B$102,5*(O290+T290+Y290),IF(J290=[7]Datos!$B$103,4*(O290+T290+Y290),IF(J290=[7]Datos!$B$104,3*(O290+T290+Y290),IF(J290=[7]Datos!$B$105,2*(O290+T290+Y290),IF(J290=[7]Datos!$B$106,1*(O290+T290+Y290),0)))))</f>
        <v>5</v>
      </c>
      <c r="AA290" s="223" t="str">
        <f t="shared" ref="AA290" si="37">IF(Z290=0,"-",IF(Z290&gt;40,"RIESGO SIGNIFICATIVO",IF(Z290&lt;21,"RIESGO LEVE","RIESGO MODERADO")))</f>
        <v>RIESGO LEVE</v>
      </c>
      <c r="AB290" s="224" t="s">
        <v>742</v>
      </c>
      <c r="AC290" s="222"/>
      <c r="AD290" s="222"/>
      <c r="AE290" s="222"/>
      <c r="AF290" s="225"/>
    </row>
    <row r="291" spans="3:32" ht="96.75" customHeight="1" thickBot="1">
      <c r="C291" s="357" t="s">
        <v>41</v>
      </c>
      <c r="D291" s="358"/>
      <c r="E291" s="221" t="s">
        <v>306</v>
      </c>
      <c r="F291" s="221" t="s">
        <v>672</v>
      </c>
      <c r="G291" s="221" t="s">
        <v>696</v>
      </c>
      <c r="H291" s="221" t="s">
        <v>689</v>
      </c>
      <c r="I291" s="221" t="s">
        <v>707</v>
      </c>
      <c r="J291" s="221" t="s">
        <v>281</v>
      </c>
      <c r="K291" s="221" t="s">
        <v>749</v>
      </c>
      <c r="L291" s="221" t="s">
        <v>299</v>
      </c>
      <c r="M291" s="221" t="s">
        <v>302</v>
      </c>
      <c r="N291" s="221" t="s">
        <v>530</v>
      </c>
      <c r="O291" s="222">
        <f>ROUND((((IF(K291=[7]Datos!$B$109,4,IF(K291=[7]Datos!$B$110,3,IF(K291=[7]Datos!$B$111,2,IF(K291=[7]Datos!$B$112,1,0)))))+(IF(L291=[7]Datos!$B$115,4,IF(L291=[7]Datos!$B$116,3,IF(L291=[7]Datos!$B$117,2,IF(L291=[7]Datos!$B$118,1,0)))))+(IF(M291=[7]Datos!$B$121,4,IF(M291=[7]Datos!$B$122,3,IF(M291=[7]Datos!$B$123,2,IF(M291=[7]Datos!$B$124,1,0)))))+(IF(N291=[7]Datos!$B$127,4,IF(N291=[7]Datos!$B$128,3,IF(N291=[7]Datos!$B$129,2,IF(N291=[7]Datos!$B$130,1,0))))))/4),0)</f>
        <v>1</v>
      </c>
      <c r="P291" s="221" t="s">
        <v>749</v>
      </c>
      <c r="Q291" s="221" t="s">
        <v>299</v>
      </c>
      <c r="R291" s="221" t="s">
        <v>302</v>
      </c>
      <c r="S291" s="221" t="s">
        <v>536</v>
      </c>
      <c r="T291" s="222">
        <f>ROUND((((IF(P291=[7]Datos!$B$109,4,IF(P291=[7]Datos!$B$110,3,IF(P291=[7]Datos!$B$111,2,IF(P291=[7]Datos!$B$112,1,0)))))+(IF(Q291=[7]Datos!$B$115,4,IF(Q291=[7]Datos!$B$116,3,IF(Q291=[7]Datos!$B$117,2,IF(Q291=[7]Datos!$B$118,1,0)))))+(IF(R291=[7]Datos!$B$121,4,IF(R291=[7]Datos!$B$122,3,IF(R291=[7]Datos!$B$123,2,IF(R291=[7]Datos!$B$124,1,0)))))+(IF(S291=[7]Datos!$B$127,4,IF(S291=[7]Datos!$B$128,3,IF(S291=[7]Datos!$B$129,2,IF(S291=[7]Datos!$B$130,1,0))))))/4),0)</f>
        <v>1</v>
      </c>
      <c r="U291" s="221" t="s">
        <v>749</v>
      </c>
      <c r="V291" s="221" t="s">
        <v>299</v>
      </c>
      <c r="W291" s="221" t="s">
        <v>302</v>
      </c>
      <c r="X291" s="221" t="s">
        <v>540</v>
      </c>
      <c r="Y291" s="222">
        <f>ROUND((((IF(U291=[7]Datos!$B$109,4,IF(U291=[7]Datos!$B$110,3,IF(U291=[7]Datos!$B$111,2,IF(U291=[7]Datos!$B$112,1,0)))))+(IF(V291=[7]Datos!$B$115,4,IF(V291=[7]Datos!$B$116,3,IF(V291=[7]Datos!$B$117,2,IF(V291=[7]Datos!$B$118,1,0)))))+(IF(W291=[7]Datos!$B$121,4,IF(W291=[7]Datos!$B$122,3,IF(W291=[7]Datos!$B$123,2,IF(W291=[7]Datos!$B$124,1,0)))))+(IF(X291=[7]Datos!$B$127,4,IF(X291=[7]Datos!$B$128,3,IF(X291=[7]Datos!$B$129,2,IF(X291=[7]Datos!$B$130,1,0))))))/4),0)</f>
        <v>1</v>
      </c>
      <c r="Z291" s="222">
        <f>IF(J291=[7]Datos!$B$102,5*(O291+T291+Y291),IF(J291=[7]Datos!$B$103,4*(O291+T291+Y291),IF(J291=[7]Datos!$B$104,3*(O291+T291+Y291),IF(J291=[7]Datos!$B$105,2*(O291+T291+Y291),IF(J291=[7]Datos!$B$106,1*(O291+T291+Y291),0)))))</f>
        <v>6</v>
      </c>
      <c r="AA291" s="223" t="str">
        <f t="shared" ref="AA291:AA293" si="38">IF(Z291=0,"-",IF(Z291&gt;40,"RIESGO SIGNIFICATIVO",IF(Z291&lt;21,"RIESGO LEVE","RIESGO MODERADO")))</f>
        <v>RIESGO LEVE</v>
      </c>
      <c r="AB291" s="224" t="s">
        <v>742</v>
      </c>
      <c r="AC291" s="222"/>
      <c r="AD291" s="222"/>
      <c r="AE291" s="222"/>
      <c r="AF291" s="225"/>
    </row>
    <row r="292" spans="3:32" ht="96.75" customHeight="1" thickBot="1">
      <c r="C292" s="357" t="s">
        <v>41</v>
      </c>
      <c r="D292" s="358"/>
      <c r="E292" s="221" t="s">
        <v>306</v>
      </c>
      <c r="F292" s="221" t="s">
        <v>672</v>
      </c>
      <c r="G292" s="221" t="s">
        <v>696</v>
      </c>
      <c r="H292" s="221" t="s">
        <v>284</v>
      </c>
      <c r="I292" s="221" t="s">
        <v>708</v>
      </c>
      <c r="J292" s="221" t="s">
        <v>282</v>
      </c>
      <c r="K292" s="221" t="s">
        <v>749</v>
      </c>
      <c r="L292" s="221" t="s">
        <v>296</v>
      </c>
      <c r="M292" s="221" t="s">
        <v>302</v>
      </c>
      <c r="N292" s="221" t="s">
        <v>529</v>
      </c>
      <c r="O292" s="222">
        <f>ROUND((((IF(K292=[7]Datos!$B$109,4,IF(K292=[7]Datos!$B$110,3,IF(K292=[7]Datos!$B$111,2,IF(K292=[7]Datos!$B$112,1,0)))))+(IF(L292=[7]Datos!$B$115,4,IF(L292=[7]Datos!$B$116,3,IF(L292=[7]Datos!$B$117,2,IF(L292=[7]Datos!$B$118,1,0)))))+(IF(M292=[7]Datos!$B$121,4,IF(M292=[7]Datos!$B$122,3,IF(M292=[7]Datos!$B$123,2,IF(M292=[7]Datos!$B$124,1,0)))))+(IF(N292=[7]Datos!$B$127,4,IF(N292=[7]Datos!$B$128,3,IF(N292=[7]Datos!$B$129,2,IF(N292=[7]Datos!$B$130,1,0))))))/4),0)</f>
        <v>2</v>
      </c>
      <c r="P292" s="221" t="s">
        <v>749</v>
      </c>
      <c r="Q292" s="221" t="s">
        <v>296</v>
      </c>
      <c r="R292" s="221" t="s">
        <v>302</v>
      </c>
      <c r="S292" s="221" t="s">
        <v>535</v>
      </c>
      <c r="T292" s="222">
        <f>ROUND((((IF(P292=[7]Datos!$B$109,4,IF(P292=[7]Datos!$B$110,3,IF(P292=[7]Datos!$B$111,2,IF(P292=[7]Datos!$B$112,1,0)))))+(IF(Q292=[7]Datos!$B$115,4,IF(Q292=[7]Datos!$B$116,3,IF(Q292=[7]Datos!$B$117,2,IF(Q292=[7]Datos!$B$118,1,0)))))+(IF(R292=[7]Datos!$B$121,4,IF(R292=[7]Datos!$B$122,3,IF(R292=[7]Datos!$B$123,2,IF(R292=[7]Datos!$B$124,1,0)))))+(IF(S292=[7]Datos!$B$127,4,IF(S292=[7]Datos!$B$128,3,IF(S292=[7]Datos!$B$129,2,IF(S292=[7]Datos!$B$130,1,0))))))/4),0)</f>
        <v>1</v>
      </c>
      <c r="U292" s="221" t="s">
        <v>749</v>
      </c>
      <c r="V292" s="221" t="s">
        <v>296</v>
      </c>
      <c r="W292" s="221" t="s">
        <v>302</v>
      </c>
      <c r="X292" s="221" t="s">
        <v>529</v>
      </c>
      <c r="Y292" s="222">
        <f>ROUND((((IF(U292=[7]Datos!$B$109,4,IF(U292=[7]Datos!$B$110,3,IF(U292=[7]Datos!$B$111,2,IF(U292=[7]Datos!$B$112,1,0)))))+(IF(V292=[7]Datos!$B$115,4,IF(V292=[7]Datos!$B$116,3,IF(V292=[7]Datos!$B$117,2,IF(V292=[7]Datos!$B$118,1,0)))))+(IF(W292=[7]Datos!$B$121,4,IF(W292=[7]Datos!$B$122,3,IF(W292=[7]Datos!$B$123,2,IF(W292=[7]Datos!$B$124,1,0)))))+(IF(X292=[7]Datos!$B$127,4,IF(X292=[7]Datos!$B$128,3,IF(X292=[7]Datos!$B$129,2,IF(X292=[7]Datos!$B$130,1,0))))))/4),0)</f>
        <v>2</v>
      </c>
      <c r="Z292" s="222">
        <f>IF(J292=[7]Datos!$B$102,5*(O292+T292+Y292),IF(J292=[7]Datos!$B$103,4*(O292+T292+Y292),IF(J292=[7]Datos!$B$104,3*(O292+T292+Y292),IF(J292=[7]Datos!$B$105,2*(O292+T292+Y292),IF(J292=[7]Datos!$B$106,1*(O292+T292+Y292),0)))))</f>
        <v>5</v>
      </c>
      <c r="AA292" s="223" t="str">
        <f t="shared" si="38"/>
        <v>RIESGO LEVE</v>
      </c>
      <c r="AB292" s="224" t="s">
        <v>742</v>
      </c>
      <c r="AC292" s="222"/>
      <c r="AD292" s="222"/>
      <c r="AE292" s="222"/>
      <c r="AF292" s="225"/>
    </row>
    <row r="293" spans="3:32" ht="96.75" customHeight="1" thickBot="1">
      <c r="C293" s="357" t="s">
        <v>41</v>
      </c>
      <c r="D293" s="358"/>
      <c r="E293" s="221" t="s">
        <v>306</v>
      </c>
      <c r="F293" s="221" t="s">
        <v>672</v>
      </c>
      <c r="G293" s="221" t="s">
        <v>696</v>
      </c>
      <c r="H293" s="221" t="s">
        <v>688</v>
      </c>
      <c r="I293" s="221" t="s">
        <v>708</v>
      </c>
      <c r="J293" s="221" t="s">
        <v>282</v>
      </c>
      <c r="K293" s="221" t="s">
        <v>749</v>
      </c>
      <c r="L293" s="221" t="s">
        <v>296</v>
      </c>
      <c r="M293" s="221" t="s">
        <v>302</v>
      </c>
      <c r="N293" s="221" t="s">
        <v>529</v>
      </c>
      <c r="O293" s="222">
        <f>ROUND((((IF(K293=[7]Datos!$B$109,4,IF(K293=[7]Datos!$B$110,3,IF(K293=[7]Datos!$B$111,2,IF(K293=[7]Datos!$B$112,1,0)))))+(IF(L293=[7]Datos!$B$115,4,IF(L293=[7]Datos!$B$116,3,IF(L293=[7]Datos!$B$117,2,IF(L293=[7]Datos!$B$118,1,0)))))+(IF(M293=[7]Datos!$B$121,4,IF(M293=[7]Datos!$B$122,3,IF(M293=[7]Datos!$B$123,2,IF(M293=[7]Datos!$B$124,1,0)))))+(IF(N293=[7]Datos!$B$127,4,IF(N293=[7]Datos!$B$128,3,IF(N293=[7]Datos!$B$129,2,IF(N293=[7]Datos!$B$130,1,0))))))/4),0)</f>
        <v>2</v>
      </c>
      <c r="P293" s="221" t="s">
        <v>749</v>
      </c>
      <c r="Q293" s="221" t="s">
        <v>296</v>
      </c>
      <c r="R293" s="221" t="s">
        <v>302</v>
      </c>
      <c r="S293" s="221" t="s">
        <v>535</v>
      </c>
      <c r="T293" s="222">
        <f>ROUND((((IF(P293=[7]Datos!$B$109,4,IF(P293=[7]Datos!$B$110,3,IF(P293=[7]Datos!$B$111,2,IF(P293=[7]Datos!$B$112,1,0)))))+(IF(Q293=[7]Datos!$B$115,4,IF(Q293=[7]Datos!$B$116,3,IF(Q293=[7]Datos!$B$117,2,IF(Q293=[7]Datos!$B$118,1,0)))))+(IF(R293=[7]Datos!$B$121,4,IF(R293=[7]Datos!$B$122,3,IF(R293=[7]Datos!$B$123,2,IF(R293=[7]Datos!$B$124,1,0)))))+(IF(S293=[7]Datos!$B$127,4,IF(S293=[7]Datos!$B$128,3,IF(S293=[7]Datos!$B$129,2,IF(S293=[7]Datos!$B$130,1,0))))))/4),0)</f>
        <v>1</v>
      </c>
      <c r="U293" s="221" t="s">
        <v>749</v>
      </c>
      <c r="V293" s="221" t="s">
        <v>296</v>
      </c>
      <c r="W293" s="221" t="s">
        <v>302</v>
      </c>
      <c r="X293" s="221" t="s">
        <v>529</v>
      </c>
      <c r="Y293" s="222">
        <f>ROUND((((IF(U293=[7]Datos!$B$109,4,IF(U293=[7]Datos!$B$110,3,IF(U293=[7]Datos!$B$111,2,IF(U293=[7]Datos!$B$112,1,0)))))+(IF(V293=[7]Datos!$B$115,4,IF(V293=[7]Datos!$B$116,3,IF(V293=[7]Datos!$B$117,2,IF(V293=[7]Datos!$B$118,1,0)))))+(IF(W293=[7]Datos!$B$121,4,IF(W293=[7]Datos!$B$122,3,IF(W293=[7]Datos!$B$123,2,IF(W293=[7]Datos!$B$124,1,0)))))+(IF(X293=[7]Datos!$B$127,4,IF(X293=[7]Datos!$B$128,3,IF(X293=[7]Datos!$B$129,2,IF(X293=[7]Datos!$B$130,1,0))))))/4),0)</f>
        <v>2</v>
      </c>
      <c r="Z293" s="222">
        <f>IF(J293=[7]Datos!$B$102,5*(O293+T293+Y293),IF(J293=[7]Datos!$B$103,4*(O293+T293+Y293),IF(J293=[7]Datos!$B$104,3*(O293+T293+Y293),IF(J293=[7]Datos!$B$105,2*(O293+T293+Y293),IF(J293=[7]Datos!$B$106,1*(O293+T293+Y293),0)))))</f>
        <v>5</v>
      </c>
      <c r="AA293" s="223" t="str">
        <f t="shared" si="38"/>
        <v>RIESGO LEVE</v>
      </c>
      <c r="AB293" s="224" t="s">
        <v>742</v>
      </c>
      <c r="AC293" s="222"/>
      <c r="AD293" s="222"/>
      <c r="AE293" s="222"/>
      <c r="AF293" s="225"/>
    </row>
    <row r="294" spans="3:32" ht="96.75" customHeight="1" thickBot="1">
      <c r="C294" s="357" t="s">
        <v>41</v>
      </c>
      <c r="D294" s="358"/>
      <c r="E294" s="221" t="s">
        <v>306</v>
      </c>
      <c r="F294" s="221" t="s">
        <v>672</v>
      </c>
      <c r="G294" s="221" t="s">
        <v>696</v>
      </c>
      <c r="H294" s="221" t="s">
        <v>691</v>
      </c>
      <c r="I294" s="221" t="s">
        <v>708</v>
      </c>
      <c r="J294" s="221" t="s">
        <v>281</v>
      </c>
      <c r="K294" s="221" t="s">
        <v>749</v>
      </c>
      <c r="L294" s="221" t="s">
        <v>299</v>
      </c>
      <c r="M294" s="221" t="s">
        <v>302</v>
      </c>
      <c r="N294" s="221" t="s">
        <v>530</v>
      </c>
      <c r="O294" s="222">
        <f>ROUND((((IF(K294=[7]Datos!$B$109,4,IF(K294=[7]Datos!$B$110,3,IF(K294=[7]Datos!$B$111,2,IF(K294=[7]Datos!$B$112,1,0)))))+(IF(L294=[7]Datos!$B$115,4,IF(L294=[7]Datos!$B$116,3,IF(L294=[7]Datos!$B$117,2,IF(L294=[7]Datos!$B$118,1,0)))))+(IF(M294=[7]Datos!$B$121,4,IF(M294=[7]Datos!$B$122,3,IF(M294=[7]Datos!$B$123,2,IF(M294=[7]Datos!$B$124,1,0)))))+(IF(N294=[7]Datos!$B$127,4,IF(N294=[7]Datos!$B$128,3,IF(N294=[7]Datos!$B$129,2,IF(N294=[7]Datos!$B$130,1,0))))))/4),0)</f>
        <v>1</v>
      </c>
      <c r="P294" s="221" t="s">
        <v>749</v>
      </c>
      <c r="Q294" s="221" t="s">
        <v>299</v>
      </c>
      <c r="R294" s="221" t="s">
        <v>302</v>
      </c>
      <c r="S294" s="221" t="s">
        <v>536</v>
      </c>
      <c r="T294" s="222">
        <f>ROUND((((IF(P294=[7]Datos!$B$109,4,IF(P294=[7]Datos!$B$110,3,IF(P294=[7]Datos!$B$111,2,IF(P294=[7]Datos!$B$112,1,0)))))+(IF(Q294=[7]Datos!$B$115,4,IF(Q294=[7]Datos!$B$116,3,IF(Q294=[7]Datos!$B$117,2,IF(Q294=[7]Datos!$B$118,1,0)))))+(IF(R294=[7]Datos!$B$121,4,IF(R294=[7]Datos!$B$122,3,IF(R294=[7]Datos!$B$123,2,IF(R294=[7]Datos!$B$124,1,0)))))+(IF(S294=[7]Datos!$B$127,4,IF(S294=[7]Datos!$B$128,3,IF(S294=[7]Datos!$B$129,2,IF(S294=[7]Datos!$B$130,1,0))))))/4),0)</f>
        <v>1</v>
      </c>
      <c r="U294" s="221" t="s">
        <v>749</v>
      </c>
      <c r="V294" s="221" t="s">
        <v>299</v>
      </c>
      <c r="W294" s="221" t="s">
        <v>302</v>
      </c>
      <c r="X294" s="221" t="s">
        <v>540</v>
      </c>
      <c r="Y294" s="222">
        <f>ROUND((((IF(U294=[7]Datos!$B$109,4,IF(U294=[7]Datos!$B$110,3,IF(U294=[7]Datos!$B$111,2,IF(U294=[7]Datos!$B$112,1,0)))))+(IF(V294=[7]Datos!$B$115,4,IF(V294=[7]Datos!$B$116,3,IF(V294=[7]Datos!$B$117,2,IF(V294=[7]Datos!$B$118,1,0)))))+(IF(W294=[7]Datos!$B$121,4,IF(W294=[7]Datos!$B$122,3,IF(W294=[7]Datos!$B$123,2,IF(W294=[7]Datos!$B$124,1,0)))))+(IF(X294=[7]Datos!$B$127,4,IF(X294=[7]Datos!$B$128,3,IF(X294=[7]Datos!$B$129,2,IF(X294=[7]Datos!$B$130,1,0))))))/4),0)</f>
        <v>1</v>
      </c>
      <c r="Z294" s="222">
        <f>IF(J294=[7]Datos!$B$102,5*(O294+T294+Y294),IF(J294=[7]Datos!$B$103,4*(O294+T294+Y294),IF(J294=[7]Datos!$B$104,3*(O294+T294+Y294),IF(J294=[7]Datos!$B$105,2*(O294+T294+Y294),IF(J294=[7]Datos!$B$106,1*(O294+T294+Y294),0)))))</f>
        <v>6</v>
      </c>
      <c r="AA294" s="223" t="str">
        <f t="shared" ref="AA294" si="39">IF(Z294=0,"-",IF(Z294&gt;40,"RIESGO SIGNIFICATIVO",IF(Z294&lt;21,"RIESGO LEVE","RIESGO MODERADO")))</f>
        <v>RIESGO LEVE</v>
      </c>
      <c r="AB294" s="224" t="s">
        <v>742</v>
      </c>
      <c r="AC294" s="222"/>
      <c r="AD294" s="222"/>
      <c r="AE294" s="222"/>
      <c r="AF294" s="225"/>
    </row>
    <row r="295" spans="3:32" ht="96.75" customHeight="1" thickBot="1">
      <c r="C295" s="357" t="s">
        <v>41</v>
      </c>
      <c r="D295" s="358"/>
      <c r="E295" s="221" t="s">
        <v>306</v>
      </c>
      <c r="F295" s="221" t="s">
        <v>672</v>
      </c>
      <c r="G295" s="221" t="s">
        <v>696</v>
      </c>
      <c r="H295" s="221" t="s">
        <v>691</v>
      </c>
      <c r="I295" s="221" t="s">
        <v>699</v>
      </c>
      <c r="J295" s="221" t="s">
        <v>280</v>
      </c>
      <c r="K295" s="221" t="s">
        <v>749</v>
      </c>
      <c r="L295" s="221" t="s">
        <v>296</v>
      </c>
      <c r="M295" s="221" t="s">
        <v>302</v>
      </c>
      <c r="N295" s="221" t="s">
        <v>530</v>
      </c>
      <c r="O295" s="222">
        <f>ROUND((((IF(K295=[7]Datos!$B$109,4,IF(K295=[7]Datos!$B$110,3,IF(K295=[7]Datos!$B$111,2,IF(K295=[7]Datos!$B$112,1,0)))))+(IF(L295=[7]Datos!$B$115,4,IF(L295=[7]Datos!$B$116,3,IF(L295=[7]Datos!$B$117,2,IF(L295=[7]Datos!$B$118,1,0)))))+(IF(M295=[7]Datos!$B$121,4,IF(M295=[7]Datos!$B$122,3,IF(M295=[7]Datos!$B$123,2,IF(M295=[7]Datos!$B$124,1,0)))))+(IF(N295=[7]Datos!$B$127,4,IF(N295=[7]Datos!$B$128,3,IF(N295=[7]Datos!$B$129,2,IF(N295=[7]Datos!$B$130,1,0))))))/4),0)</f>
        <v>1</v>
      </c>
      <c r="P295" s="221" t="s">
        <v>749</v>
      </c>
      <c r="Q295" s="221" t="s">
        <v>296</v>
      </c>
      <c r="R295" s="221" t="s">
        <v>302</v>
      </c>
      <c r="S295" s="221" t="s">
        <v>535</v>
      </c>
      <c r="T295" s="222">
        <f>ROUND((((IF(P295=[7]Datos!$B$109,4,IF(P295=[7]Datos!$B$110,3,IF(P295=[7]Datos!$B$111,2,IF(P295=[7]Datos!$B$112,1,0)))))+(IF(Q295=[7]Datos!$B$115,4,IF(Q295=[7]Datos!$B$116,3,IF(Q295=[7]Datos!$B$117,2,IF(Q295=[7]Datos!$B$118,1,0)))))+(IF(R295=[7]Datos!$B$121,4,IF(R295=[7]Datos!$B$122,3,IF(R295=[7]Datos!$B$123,2,IF(R295=[7]Datos!$B$124,1,0)))))+(IF(S295=[7]Datos!$B$127,4,IF(S295=[7]Datos!$B$128,3,IF(S295=[7]Datos!$B$129,2,IF(S295=[7]Datos!$B$130,1,0))))))/4),0)</f>
        <v>1</v>
      </c>
      <c r="U295" s="221" t="s">
        <v>749</v>
      </c>
      <c r="V295" s="221" t="s">
        <v>296</v>
      </c>
      <c r="W295" s="221" t="s">
        <v>302</v>
      </c>
      <c r="X295" s="221" t="s">
        <v>540</v>
      </c>
      <c r="Y295" s="222">
        <f>ROUND((((IF(U295=[7]Datos!$B$109,4,IF(U295=[7]Datos!$B$110,3,IF(U295=[7]Datos!$B$111,2,IF(U295=[7]Datos!$B$112,1,0)))))+(IF(V295=[7]Datos!$B$115,4,IF(V295=[7]Datos!$B$116,3,IF(V295=[7]Datos!$B$117,2,IF(V295=[7]Datos!$B$118,1,0)))))+(IF(W295=[7]Datos!$B$121,4,IF(W295=[7]Datos!$B$122,3,IF(W295=[7]Datos!$B$123,2,IF(W295=[7]Datos!$B$124,1,0)))))+(IF(X295=[7]Datos!$B$127,4,IF(X295=[7]Datos!$B$128,3,IF(X295=[7]Datos!$B$129,2,IF(X295=[7]Datos!$B$130,1,0))))))/4),0)</f>
        <v>1</v>
      </c>
      <c r="Z295" s="222">
        <f>IF(J295=[7]Datos!$B$102,5*(O295+T295+Y295),IF(J295=[7]Datos!$B$103,4*(O295+T295+Y295),IF(J295=[7]Datos!$B$104,3*(O295+T295+Y295),IF(J295=[7]Datos!$B$105,2*(O295+T295+Y295),IF(J295=[7]Datos!$B$106,1*(O295+T295+Y295),0)))))</f>
        <v>9</v>
      </c>
      <c r="AA295" s="223" t="str">
        <f t="shared" si="36"/>
        <v>RIESGO LEVE</v>
      </c>
      <c r="AB295" s="224" t="s">
        <v>742</v>
      </c>
      <c r="AC295" s="222"/>
      <c r="AD295" s="222"/>
      <c r="AE295" s="222"/>
      <c r="AF295" s="225"/>
    </row>
    <row r="296" spans="3:32" ht="96.75" customHeight="1" thickBot="1">
      <c r="C296" s="357" t="s">
        <v>41</v>
      </c>
      <c r="D296" s="358"/>
      <c r="E296" s="221" t="s">
        <v>306</v>
      </c>
      <c r="F296" s="221" t="s">
        <v>672</v>
      </c>
      <c r="G296" s="221" t="s">
        <v>696</v>
      </c>
      <c r="H296" s="221" t="s">
        <v>691</v>
      </c>
      <c r="I296" s="221" t="s">
        <v>700</v>
      </c>
      <c r="J296" s="221" t="s">
        <v>279</v>
      </c>
      <c r="K296" s="221" t="s">
        <v>749</v>
      </c>
      <c r="L296" s="221" t="s">
        <v>296</v>
      </c>
      <c r="M296" s="221" t="s">
        <v>302</v>
      </c>
      <c r="N296" s="221" t="s">
        <v>529</v>
      </c>
      <c r="O296" s="222">
        <f>ROUND((((IF(K296=[7]Datos!$B$109,4,IF(K296=[7]Datos!$B$110,3,IF(K296=[7]Datos!$B$111,2,IF(K296=[7]Datos!$B$112,1,0)))))+(IF(L296=[7]Datos!$B$115,4,IF(L296=[7]Datos!$B$116,3,IF(L296=[7]Datos!$B$117,2,IF(L296=[7]Datos!$B$118,1,0)))))+(IF(M296=[7]Datos!$B$121,4,IF(M296=[7]Datos!$B$122,3,IF(M296=[7]Datos!$B$123,2,IF(M296=[7]Datos!$B$124,1,0)))))+(IF(N296=[7]Datos!$B$127,4,IF(N296=[7]Datos!$B$128,3,IF(N296=[7]Datos!$B$129,2,IF(N296=[7]Datos!$B$130,1,0))))))/4),0)</f>
        <v>2</v>
      </c>
      <c r="P296" s="221" t="s">
        <v>749</v>
      </c>
      <c r="Q296" s="221" t="s">
        <v>296</v>
      </c>
      <c r="R296" s="221" t="s">
        <v>302</v>
      </c>
      <c r="S296" s="221" t="s">
        <v>535</v>
      </c>
      <c r="T296" s="222">
        <f>ROUND((((IF(P296=[7]Datos!$B$109,4,IF(P296=[7]Datos!$B$110,3,IF(P296=[7]Datos!$B$111,2,IF(P296=[7]Datos!$B$112,1,0)))))+(IF(Q296=[7]Datos!$B$115,4,IF(Q296=[7]Datos!$B$116,3,IF(Q296=[7]Datos!$B$117,2,IF(Q296=[7]Datos!$B$118,1,0)))))+(IF(R296=[7]Datos!$B$121,4,IF(R296=[7]Datos!$B$122,3,IF(R296=[7]Datos!$B$123,2,IF(R296=[7]Datos!$B$124,1,0)))))+(IF(S296=[7]Datos!$B$127,4,IF(S296=[7]Datos!$B$128,3,IF(S296=[7]Datos!$B$129,2,IF(S296=[7]Datos!$B$130,1,0))))))/4),0)</f>
        <v>1</v>
      </c>
      <c r="U296" s="221" t="s">
        <v>749</v>
      </c>
      <c r="V296" s="221" t="s">
        <v>296</v>
      </c>
      <c r="W296" s="221" t="s">
        <v>302</v>
      </c>
      <c r="X296" s="221" t="s">
        <v>540</v>
      </c>
      <c r="Y296" s="222">
        <f>ROUND((((IF(U296=[7]Datos!$B$109,4,IF(U296=[7]Datos!$B$110,3,IF(U296=[7]Datos!$B$111,2,IF(U296=[7]Datos!$B$112,1,0)))))+(IF(V296=[7]Datos!$B$115,4,IF(V296=[7]Datos!$B$116,3,IF(V296=[7]Datos!$B$117,2,IF(V296=[7]Datos!$B$118,1,0)))))+(IF(W296=[7]Datos!$B$121,4,IF(W296=[7]Datos!$B$122,3,IF(W296=[7]Datos!$B$123,2,IF(W296=[7]Datos!$B$124,1,0)))))+(IF(X296=[7]Datos!$B$127,4,IF(X296=[7]Datos!$B$128,3,IF(X296=[7]Datos!$B$129,2,IF(X296=[7]Datos!$B$130,1,0))))))/4),0)</f>
        <v>1</v>
      </c>
      <c r="Z296" s="222">
        <f>IF(J296=[7]Datos!$B$102,5*(O296+T296+Y296),IF(J296=[7]Datos!$B$103,4*(O296+T296+Y296),IF(J296=[7]Datos!$B$104,3*(O296+T296+Y296),IF(J296=[7]Datos!$B$105,2*(O296+T296+Y296),IF(J296=[7]Datos!$B$106,1*(O296+T296+Y296),0)))))</f>
        <v>16</v>
      </c>
      <c r="AA296" s="223" t="str">
        <f t="shared" si="36"/>
        <v>RIESGO LEVE</v>
      </c>
      <c r="AB296" s="224" t="s">
        <v>742</v>
      </c>
      <c r="AC296" s="222"/>
      <c r="AD296" s="222"/>
      <c r="AE296" s="222"/>
      <c r="AF296" s="225"/>
    </row>
    <row r="297" spans="3:32" ht="96.75" customHeight="1" thickBot="1">
      <c r="C297" s="357" t="s">
        <v>41</v>
      </c>
      <c r="D297" s="358"/>
      <c r="E297" s="221" t="s">
        <v>306</v>
      </c>
      <c r="F297" s="221" t="s">
        <v>672</v>
      </c>
      <c r="G297" s="221" t="s">
        <v>696</v>
      </c>
      <c r="H297" s="221" t="s">
        <v>691</v>
      </c>
      <c r="I297" s="221" t="s">
        <v>701</v>
      </c>
      <c r="J297" s="221" t="s">
        <v>279</v>
      </c>
      <c r="K297" s="221" t="s">
        <v>749</v>
      </c>
      <c r="L297" s="221" t="s">
        <v>296</v>
      </c>
      <c r="M297" s="221" t="s">
        <v>300</v>
      </c>
      <c r="N297" s="221" t="s">
        <v>529</v>
      </c>
      <c r="O297" s="222">
        <f>ROUND((((IF(K297=[7]Datos!$B$109,4,IF(K297=[7]Datos!$B$110,3,IF(K297=[7]Datos!$B$111,2,IF(K297=[7]Datos!$B$112,1,0)))))+(IF(L297=[7]Datos!$B$115,4,IF(L297=[7]Datos!$B$116,3,IF(L297=[7]Datos!$B$117,2,IF(L297=[7]Datos!$B$118,1,0)))))+(IF(M297=[7]Datos!$B$121,4,IF(M297=[7]Datos!$B$122,3,IF(M297=[7]Datos!$B$123,2,IF(M297=[7]Datos!$B$124,1,0)))))+(IF(N297=[7]Datos!$B$127,4,IF(N297=[7]Datos!$B$128,3,IF(N297=[7]Datos!$B$129,2,IF(N297=[7]Datos!$B$130,1,0))))))/4),0)</f>
        <v>2</v>
      </c>
      <c r="P297" s="221" t="s">
        <v>749</v>
      </c>
      <c r="Q297" s="221" t="s">
        <v>296</v>
      </c>
      <c r="R297" s="221" t="s">
        <v>300</v>
      </c>
      <c r="S297" s="221" t="s">
        <v>535</v>
      </c>
      <c r="T297" s="222">
        <f>ROUND((((IF(P297=[7]Datos!$B$109,4,IF(P297=[7]Datos!$B$110,3,IF(P297=[7]Datos!$B$111,2,IF(P297=[7]Datos!$B$112,1,0)))))+(IF(Q297=[7]Datos!$B$115,4,IF(Q297=[7]Datos!$B$116,3,IF(Q297=[7]Datos!$B$117,2,IF(Q297=[7]Datos!$B$118,1,0)))))+(IF(R297=[7]Datos!$B$121,4,IF(R297=[7]Datos!$B$122,3,IF(R297=[7]Datos!$B$123,2,IF(R297=[7]Datos!$B$124,1,0)))))+(IF(S297=[7]Datos!$B$127,4,IF(S297=[7]Datos!$B$128,3,IF(S297=[7]Datos!$B$129,2,IF(S297=[7]Datos!$B$130,1,0))))))/4),0)</f>
        <v>1</v>
      </c>
      <c r="U297" s="221" t="s">
        <v>749</v>
      </c>
      <c r="V297" s="221" t="s">
        <v>296</v>
      </c>
      <c r="W297" s="221" t="s">
        <v>300</v>
      </c>
      <c r="X297" s="221" t="s">
        <v>529</v>
      </c>
      <c r="Y297" s="222">
        <f>ROUND((((IF(U297=[7]Datos!$B$109,4,IF(U297=[7]Datos!$B$110,3,IF(U297=[7]Datos!$B$111,2,IF(U297=[7]Datos!$B$112,1,0)))))+(IF(V297=[7]Datos!$B$115,4,IF(V297=[7]Datos!$B$116,3,IF(V297=[7]Datos!$B$117,2,IF(V297=[7]Datos!$B$118,1,0)))))+(IF(W297=[7]Datos!$B$121,4,IF(W297=[7]Datos!$B$122,3,IF(W297=[7]Datos!$B$123,2,IF(W297=[7]Datos!$B$124,1,0)))))+(IF(X297=[7]Datos!$B$127,4,IF(X297=[7]Datos!$B$128,3,IF(X297=[7]Datos!$B$129,2,IF(X297=[7]Datos!$B$130,1,0))))))/4),0)</f>
        <v>2</v>
      </c>
      <c r="Z297" s="222">
        <f>IF(J297=[7]Datos!$B$102,5*(O297+T297+Y297),IF(J297=[7]Datos!$B$103,4*(O297+T297+Y297),IF(J297=[7]Datos!$B$104,3*(O297+T297+Y297),IF(J297=[7]Datos!$B$105,2*(O297+T297+Y297),IF(J297=[7]Datos!$B$106,1*(O297+T297+Y297),0)))))</f>
        <v>20</v>
      </c>
      <c r="AA297" s="223" t="str">
        <f t="shared" si="36"/>
        <v>RIESGO LEVE</v>
      </c>
      <c r="AB297" s="224" t="s">
        <v>742</v>
      </c>
      <c r="AC297" s="222"/>
      <c r="AD297" s="222"/>
      <c r="AE297" s="222"/>
      <c r="AF297" s="225"/>
    </row>
    <row r="298" spans="3:32" ht="96.75" customHeight="1" thickBot="1">
      <c r="C298" s="357" t="s">
        <v>41</v>
      </c>
      <c r="D298" s="358"/>
      <c r="E298" s="221" t="s">
        <v>306</v>
      </c>
      <c r="F298" s="221" t="s">
        <v>672</v>
      </c>
      <c r="G298" s="221" t="s">
        <v>696</v>
      </c>
      <c r="H298" s="221" t="s">
        <v>284</v>
      </c>
      <c r="I298" s="221" t="s">
        <v>698</v>
      </c>
      <c r="J298" s="221" t="s">
        <v>281</v>
      </c>
      <c r="K298" s="221" t="s">
        <v>749</v>
      </c>
      <c r="L298" s="221" t="s">
        <v>296</v>
      </c>
      <c r="M298" s="221" t="s">
        <v>302</v>
      </c>
      <c r="N298" s="221" t="s">
        <v>530</v>
      </c>
      <c r="O298" s="222">
        <f>ROUND((((IF(K298=[7]Datos!$B$109,4,IF(K298=[7]Datos!$B$110,3,IF(K298=[7]Datos!$B$111,2,IF(K298=[7]Datos!$B$112,1,0)))))+(IF(L298=[7]Datos!$B$115,4,IF(L298=[7]Datos!$B$116,3,IF(L298=[7]Datos!$B$117,2,IF(L298=[7]Datos!$B$118,1,0)))))+(IF(M298=[7]Datos!$B$121,4,IF(M298=[7]Datos!$B$122,3,IF(M298=[7]Datos!$B$123,2,IF(M298=[7]Datos!$B$124,1,0)))))+(IF(N298=[7]Datos!$B$127,4,IF(N298=[7]Datos!$B$128,3,IF(N298=[7]Datos!$B$129,2,IF(N298=[7]Datos!$B$130,1,0))))))/4),0)</f>
        <v>1</v>
      </c>
      <c r="P298" s="221" t="s">
        <v>749</v>
      </c>
      <c r="Q298" s="221" t="s">
        <v>296</v>
      </c>
      <c r="R298" s="221" t="s">
        <v>302</v>
      </c>
      <c r="S298" s="221" t="s">
        <v>536</v>
      </c>
      <c r="T298" s="222">
        <f>ROUND((((IF(P298=[7]Datos!$B$109,4,IF(P298=[7]Datos!$B$110,3,IF(P298=[7]Datos!$B$111,2,IF(P298=[7]Datos!$B$112,1,0)))))+(IF(Q298=[7]Datos!$B$115,4,IF(Q298=[7]Datos!$B$116,3,IF(Q298=[7]Datos!$B$117,2,IF(Q298=[7]Datos!$B$118,1,0)))))+(IF(R298=[7]Datos!$B$121,4,IF(R298=[7]Datos!$B$122,3,IF(R298=[7]Datos!$B$123,2,IF(R298=[7]Datos!$B$124,1,0)))))+(IF(S298=[7]Datos!$B$127,4,IF(S298=[7]Datos!$B$128,3,IF(S298=[7]Datos!$B$129,2,IF(S298=[7]Datos!$B$130,1,0))))))/4),0)</f>
        <v>1</v>
      </c>
      <c r="U298" s="221" t="s">
        <v>749</v>
      </c>
      <c r="V298" s="221" t="s">
        <v>296</v>
      </c>
      <c r="W298" s="221" t="s">
        <v>302</v>
      </c>
      <c r="X298" s="221" t="s">
        <v>540</v>
      </c>
      <c r="Y298" s="222">
        <f>ROUND((((IF(U298=[7]Datos!$B$109,4,IF(U298=[7]Datos!$B$110,3,IF(U298=[7]Datos!$B$111,2,IF(U298=[7]Datos!$B$112,1,0)))))+(IF(V298=[7]Datos!$B$115,4,IF(V298=[7]Datos!$B$116,3,IF(V298=[7]Datos!$B$117,2,IF(V298=[7]Datos!$B$118,1,0)))))+(IF(W298=[7]Datos!$B$121,4,IF(W298=[7]Datos!$B$122,3,IF(W298=[7]Datos!$B$123,2,IF(W298=[7]Datos!$B$124,1,0)))))+(IF(X298=[7]Datos!$B$127,4,IF(X298=[7]Datos!$B$128,3,IF(X298=[7]Datos!$B$129,2,IF(X298=[7]Datos!$B$130,1,0))))))/4),0)</f>
        <v>1</v>
      </c>
      <c r="Z298" s="222">
        <f>IF(J298=[7]Datos!$B$102,5*(O298+T298+Y298),IF(J298=[7]Datos!$B$103,4*(O298+T298+Y298),IF(J298=[7]Datos!$B$104,3*(O298+T298+Y298),IF(J298=[7]Datos!$B$105,2*(O298+T298+Y298),IF(J298=[7]Datos!$B$106,1*(O298+T298+Y298),0)))))</f>
        <v>6</v>
      </c>
      <c r="AA298" s="223" t="str">
        <f t="shared" si="36"/>
        <v>RIESGO LEVE</v>
      </c>
      <c r="AB298" s="224" t="s">
        <v>742</v>
      </c>
      <c r="AC298" s="222"/>
      <c r="AD298" s="222"/>
      <c r="AE298" s="222"/>
      <c r="AF298" s="225"/>
    </row>
    <row r="299" spans="3:32" ht="96.75" customHeight="1" thickBot="1">
      <c r="C299" s="357" t="s">
        <v>41</v>
      </c>
      <c r="D299" s="358"/>
      <c r="E299" s="221" t="s">
        <v>306</v>
      </c>
      <c r="F299" s="221" t="s">
        <v>672</v>
      </c>
      <c r="G299" s="221" t="s">
        <v>696</v>
      </c>
      <c r="H299" s="221" t="s">
        <v>691</v>
      </c>
      <c r="I299" s="221" t="s">
        <v>702</v>
      </c>
      <c r="J299" s="221" t="s">
        <v>280</v>
      </c>
      <c r="K299" s="221" t="s">
        <v>749</v>
      </c>
      <c r="L299" s="221" t="s">
        <v>296</v>
      </c>
      <c r="M299" s="221" t="s">
        <v>302</v>
      </c>
      <c r="N299" s="221" t="s">
        <v>529</v>
      </c>
      <c r="O299" s="222">
        <f>ROUND((((IF(K299=[7]Datos!$B$109,4,IF(K299=[7]Datos!$B$110,3,IF(K299=[7]Datos!$B$111,2,IF(K299=[7]Datos!$B$112,1,0)))))+(IF(L299=[7]Datos!$B$115,4,IF(L299=[7]Datos!$B$116,3,IF(L299=[7]Datos!$B$117,2,IF(L299=[7]Datos!$B$118,1,0)))))+(IF(M299=[7]Datos!$B$121,4,IF(M299=[7]Datos!$B$122,3,IF(M299=[7]Datos!$B$123,2,IF(M299=[7]Datos!$B$124,1,0)))))+(IF(N299=[7]Datos!$B$127,4,IF(N299=[7]Datos!$B$128,3,IF(N299=[7]Datos!$B$129,2,IF(N299=[7]Datos!$B$130,1,0))))))/4),0)</f>
        <v>2</v>
      </c>
      <c r="P299" s="221" t="s">
        <v>749</v>
      </c>
      <c r="Q299" s="221" t="s">
        <v>296</v>
      </c>
      <c r="R299" s="221" t="s">
        <v>302</v>
      </c>
      <c r="S299" s="221" t="s">
        <v>536</v>
      </c>
      <c r="T299" s="222">
        <f>ROUND((((IF(P299=[7]Datos!$B$109,4,IF(P299=[7]Datos!$B$110,3,IF(P299=[7]Datos!$B$111,2,IF(P299=[7]Datos!$B$112,1,0)))))+(IF(Q299=[7]Datos!$B$115,4,IF(Q299=[7]Datos!$B$116,3,IF(Q299=[7]Datos!$B$117,2,IF(Q299=[7]Datos!$B$118,1,0)))))+(IF(R299=[7]Datos!$B$121,4,IF(R299=[7]Datos!$B$122,3,IF(R299=[7]Datos!$B$123,2,IF(R299=[7]Datos!$B$124,1,0)))))+(IF(S299=[7]Datos!$B$127,4,IF(S299=[7]Datos!$B$128,3,IF(S299=[7]Datos!$B$129,2,IF(S299=[7]Datos!$B$130,1,0))))))/4),0)</f>
        <v>1</v>
      </c>
      <c r="U299" s="221" t="s">
        <v>749</v>
      </c>
      <c r="V299" s="221" t="s">
        <v>296</v>
      </c>
      <c r="W299" s="221" t="s">
        <v>302</v>
      </c>
      <c r="X299" s="221" t="s">
        <v>529</v>
      </c>
      <c r="Y299" s="222">
        <f>ROUND((((IF(U299=[7]Datos!$B$109,4,IF(U299=[7]Datos!$B$110,3,IF(U299=[7]Datos!$B$111,2,IF(U299=[7]Datos!$B$112,1,0)))))+(IF(V299=[7]Datos!$B$115,4,IF(V299=[7]Datos!$B$116,3,IF(V299=[7]Datos!$B$117,2,IF(V299=[7]Datos!$B$118,1,0)))))+(IF(W299=[7]Datos!$B$121,4,IF(W299=[7]Datos!$B$122,3,IF(W299=[7]Datos!$B$123,2,IF(W299=[7]Datos!$B$124,1,0)))))+(IF(X299=[7]Datos!$B$127,4,IF(X299=[7]Datos!$B$128,3,IF(X299=[7]Datos!$B$129,2,IF(X299=[7]Datos!$B$130,1,0))))))/4),0)</f>
        <v>2</v>
      </c>
      <c r="Z299" s="222">
        <f>IF(J299=[7]Datos!$B$102,5*(O299+T299+Y299),IF(J299=[7]Datos!$B$103,4*(O299+T299+Y299),IF(J299=[7]Datos!$B$104,3*(O299+T299+Y299),IF(J299=[7]Datos!$B$105,2*(O299+T299+Y299),IF(J299=[7]Datos!$B$106,1*(O299+T299+Y299),0)))))</f>
        <v>15</v>
      </c>
      <c r="AA299" s="223" t="str">
        <f t="shared" si="36"/>
        <v>RIESGO LEVE</v>
      </c>
      <c r="AB299" s="224" t="s">
        <v>742</v>
      </c>
      <c r="AC299" s="222"/>
      <c r="AD299" s="222"/>
      <c r="AE299" s="222"/>
      <c r="AF299" s="225"/>
    </row>
    <row r="300" spans="3:32" ht="96.75" customHeight="1" thickBot="1">
      <c r="C300" s="357" t="s">
        <v>41</v>
      </c>
      <c r="D300" s="358"/>
      <c r="E300" s="221" t="s">
        <v>306</v>
      </c>
      <c r="F300" s="221" t="s">
        <v>672</v>
      </c>
      <c r="G300" s="221" t="s">
        <v>696</v>
      </c>
      <c r="H300" s="221" t="s">
        <v>691</v>
      </c>
      <c r="I300" s="221" t="s">
        <v>711</v>
      </c>
      <c r="J300" s="221" t="s">
        <v>279</v>
      </c>
      <c r="K300" s="221" t="s">
        <v>749</v>
      </c>
      <c r="L300" s="221" t="s">
        <v>296</v>
      </c>
      <c r="M300" s="221" t="s">
        <v>297</v>
      </c>
      <c r="N300" s="221" t="s">
        <v>530</v>
      </c>
      <c r="O300" s="222">
        <f>ROUND((((IF(K300=[7]Datos!$B$109,4,IF(K300=[7]Datos!$B$110,3,IF(K300=[7]Datos!$B$111,2,IF(K300=[7]Datos!$B$112,1,0)))))+(IF(L300=[7]Datos!$B$115,4,IF(L300=[7]Datos!$B$116,3,IF(L300=[7]Datos!$B$117,2,IF(L300=[7]Datos!$B$118,1,0)))))+(IF(M300=[7]Datos!$B$121,4,IF(M300=[7]Datos!$B$122,3,IF(M300=[7]Datos!$B$123,2,IF(M300=[7]Datos!$B$124,1,0)))))+(IF(N300=[7]Datos!$B$127,4,IF(N300=[7]Datos!$B$128,3,IF(N300=[7]Datos!$B$129,2,IF(N300=[7]Datos!$B$130,1,0))))))/4),0)</f>
        <v>2</v>
      </c>
      <c r="P300" s="221" t="s">
        <v>749</v>
      </c>
      <c r="Q300" s="221" t="s">
        <v>296</v>
      </c>
      <c r="R300" s="221" t="s">
        <v>297</v>
      </c>
      <c r="S300" s="221" t="s">
        <v>535</v>
      </c>
      <c r="T300" s="222">
        <f>ROUND((((IF(P300=[7]Datos!$B$109,4,IF(P300=[7]Datos!$B$110,3,IF(P300=[7]Datos!$B$111,2,IF(P300=[7]Datos!$B$112,1,0)))))+(IF(Q300=[7]Datos!$B$115,4,IF(Q300=[7]Datos!$B$116,3,IF(Q300=[7]Datos!$B$117,2,IF(Q300=[7]Datos!$B$118,1,0)))))+(IF(R300=[7]Datos!$B$121,4,IF(R300=[7]Datos!$B$122,3,IF(R300=[7]Datos!$B$123,2,IF(R300=[7]Datos!$B$124,1,0)))))+(IF(S300=[7]Datos!$B$127,4,IF(S300=[7]Datos!$B$128,3,IF(S300=[7]Datos!$B$129,2,IF(S300=[7]Datos!$B$130,1,0))))))/4),0)</f>
        <v>2</v>
      </c>
      <c r="U300" s="221" t="s">
        <v>749</v>
      </c>
      <c r="V300" s="221" t="s">
        <v>296</v>
      </c>
      <c r="W300" s="221" t="s">
        <v>297</v>
      </c>
      <c r="X300" s="221" t="s">
        <v>529</v>
      </c>
      <c r="Y300" s="222">
        <f>ROUND((((IF(U300=[7]Datos!$B$109,4,IF(U300=[7]Datos!$B$110,3,IF(U300=[7]Datos!$B$111,2,IF(U300=[7]Datos!$B$112,1,0)))))+(IF(V300=[7]Datos!$B$115,4,IF(V300=[7]Datos!$B$116,3,IF(V300=[7]Datos!$B$117,2,IF(V300=[7]Datos!$B$118,1,0)))))+(IF(W300=[7]Datos!$B$121,4,IF(W300=[7]Datos!$B$122,3,IF(W300=[7]Datos!$B$123,2,IF(W300=[7]Datos!$B$124,1,0)))))+(IF(X300=[7]Datos!$B$127,4,IF(X300=[7]Datos!$B$128,3,IF(X300=[7]Datos!$B$129,2,IF(X300=[7]Datos!$B$130,1,0))))))/4),0)</f>
        <v>2</v>
      </c>
      <c r="Z300" s="222">
        <f>IF(J300=[7]Datos!$B$102,5*(O300+T300+Y300),IF(J300=[7]Datos!$B$103,4*(O300+T300+Y300),IF(J300=[7]Datos!$B$104,3*(O300+T300+Y300),IF(J300=[7]Datos!$B$105,2*(O300+T300+Y300),IF(J300=[7]Datos!$B$106,1*(O300+T300+Y300),0)))))</f>
        <v>24</v>
      </c>
      <c r="AA300" s="223" t="str">
        <f t="shared" si="36"/>
        <v>RIESGO MODERADO</v>
      </c>
      <c r="AB300" s="224" t="s">
        <v>740</v>
      </c>
      <c r="AC300" s="222" t="s">
        <v>758</v>
      </c>
      <c r="AD300" s="222" t="s">
        <v>759</v>
      </c>
      <c r="AE300" s="222" t="s">
        <v>760</v>
      </c>
      <c r="AF300" s="225" t="s">
        <v>761</v>
      </c>
    </row>
    <row r="301" spans="3:32" ht="96.75" customHeight="1" thickBot="1">
      <c r="C301" s="357" t="s">
        <v>41</v>
      </c>
      <c r="D301" s="358"/>
      <c r="E301" s="221" t="s">
        <v>306</v>
      </c>
      <c r="F301" s="221" t="s">
        <v>672</v>
      </c>
      <c r="G301" s="221" t="s">
        <v>696</v>
      </c>
      <c r="H301" s="221" t="s">
        <v>691</v>
      </c>
      <c r="I301" s="221" t="s">
        <v>727</v>
      </c>
      <c r="J301" s="221" t="s">
        <v>280</v>
      </c>
      <c r="K301" s="221" t="s">
        <v>749</v>
      </c>
      <c r="L301" s="221" t="s">
        <v>299</v>
      </c>
      <c r="M301" s="221" t="s">
        <v>302</v>
      </c>
      <c r="N301" s="221" t="s">
        <v>529</v>
      </c>
      <c r="O301" s="222">
        <f>ROUND((((IF(K301=[7]Datos!$B$109,4,IF(K301=[7]Datos!$B$110,3,IF(K301=[7]Datos!$B$111,2,IF(K301=[7]Datos!$B$112,1,0)))))+(IF(L301=[7]Datos!$B$115,4,IF(L301=[7]Datos!$B$116,3,IF(L301=[7]Datos!$B$117,2,IF(L301=[7]Datos!$B$118,1,0)))))+(IF(M301=[7]Datos!$B$121,4,IF(M301=[7]Datos!$B$122,3,IF(M301=[7]Datos!$B$123,2,IF(M301=[7]Datos!$B$124,1,0)))))+(IF(N301=[7]Datos!$B$127,4,IF(N301=[7]Datos!$B$128,3,IF(N301=[7]Datos!$B$129,2,IF(N301=[7]Datos!$B$130,1,0))))))/4),0)</f>
        <v>1</v>
      </c>
      <c r="P301" s="221" t="s">
        <v>749</v>
      </c>
      <c r="Q301" s="221" t="s">
        <v>299</v>
      </c>
      <c r="R301" s="221" t="s">
        <v>302</v>
      </c>
      <c r="S301" s="221" t="s">
        <v>536</v>
      </c>
      <c r="T301" s="222">
        <f>ROUND((((IF(P301=[7]Datos!$B$109,4,IF(P301=[7]Datos!$B$110,3,IF(P301=[7]Datos!$B$111,2,IF(P301=[7]Datos!$B$112,1,0)))))+(IF(Q301=[7]Datos!$B$115,4,IF(Q301=[7]Datos!$B$116,3,IF(Q301=[7]Datos!$B$117,2,IF(Q301=[7]Datos!$B$118,1,0)))))+(IF(R301=[7]Datos!$B$121,4,IF(R301=[7]Datos!$B$122,3,IF(R301=[7]Datos!$B$123,2,IF(R301=[7]Datos!$B$124,1,0)))))+(IF(S301=[7]Datos!$B$127,4,IF(S301=[7]Datos!$B$128,3,IF(S301=[7]Datos!$B$129,2,IF(S301=[7]Datos!$B$130,1,0))))))/4),0)</f>
        <v>1</v>
      </c>
      <c r="U301" s="221" t="s">
        <v>749</v>
      </c>
      <c r="V301" s="221" t="s">
        <v>299</v>
      </c>
      <c r="W301" s="221" t="s">
        <v>302</v>
      </c>
      <c r="X301" s="221" t="s">
        <v>540</v>
      </c>
      <c r="Y301" s="222">
        <f>ROUND((((IF(U301=[7]Datos!$B$109,4,IF(U301=[7]Datos!$B$110,3,IF(U301=[7]Datos!$B$111,2,IF(U301=[7]Datos!$B$112,1,0)))))+(IF(V301=[7]Datos!$B$115,4,IF(V301=[7]Datos!$B$116,3,IF(V301=[7]Datos!$B$117,2,IF(V301=[7]Datos!$B$118,1,0)))))+(IF(W301=[7]Datos!$B$121,4,IF(W301=[7]Datos!$B$122,3,IF(W301=[7]Datos!$B$123,2,IF(W301=[7]Datos!$B$124,1,0)))))+(IF(X301=[7]Datos!$B$127,4,IF(X301=[7]Datos!$B$128,3,IF(X301=[7]Datos!$B$129,2,IF(X301=[7]Datos!$B$130,1,0))))))/4),0)</f>
        <v>1</v>
      </c>
      <c r="Z301" s="222">
        <f>IF(J301=[7]Datos!$B$102,5*(O301+T301+Y301),IF(J301=[7]Datos!$B$103,4*(O301+T301+Y301),IF(J301=[7]Datos!$B$104,3*(O301+T301+Y301),IF(J301=[7]Datos!$B$105,2*(O301+T301+Y301),IF(J301=[7]Datos!$B$106,1*(O301+T301+Y301),0)))))</f>
        <v>9</v>
      </c>
      <c r="AA301" s="223" t="str">
        <f t="shared" si="36"/>
        <v>RIESGO LEVE</v>
      </c>
      <c r="AB301" s="224" t="s">
        <v>742</v>
      </c>
      <c r="AC301" s="222"/>
      <c r="AD301" s="222"/>
      <c r="AE301" s="222"/>
      <c r="AF301" s="225"/>
    </row>
    <row r="302" spans="3:32" ht="96.75" customHeight="1" thickBot="1">
      <c r="C302" s="357" t="s">
        <v>41</v>
      </c>
      <c r="D302" s="358"/>
      <c r="E302" s="221" t="s">
        <v>305</v>
      </c>
      <c r="F302" s="221" t="s">
        <v>672</v>
      </c>
      <c r="G302" s="221" t="s">
        <v>696</v>
      </c>
      <c r="H302" s="221" t="s">
        <v>691</v>
      </c>
      <c r="I302" s="221" t="s">
        <v>415</v>
      </c>
      <c r="J302" s="221" t="s">
        <v>279</v>
      </c>
      <c r="K302" s="221" t="s">
        <v>749</v>
      </c>
      <c r="L302" s="221" t="s">
        <v>296</v>
      </c>
      <c r="M302" s="221" t="s">
        <v>302</v>
      </c>
      <c r="N302" s="221" t="s">
        <v>529</v>
      </c>
      <c r="O302" s="222">
        <f>ROUND((((IF(K302=[7]Datos!$B$109,4,IF(K302=[7]Datos!$B$110,3,IF(K302=[7]Datos!$B$111,2,IF(K302=[7]Datos!$B$112,1,0)))))+(IF(L302=[7]Datos!$B$115,4,IF(L302=[7]Datos!$B$116,3,IF(L302=[7]Datos!$B$117,2,IF(L302=[7]Datos!$B$118,1,0)))))+(IF(M302=[7]Datos!$B$121,4,IF(M302=[7]Datos!$B$122,3,IF(M302=[7]Datos!$B$123,2,IF(M302=[7]Datos!$B$124,1,0)))))+(IF(N302=[7]Datos!$B$127,4,IF(N302=[7]Datos!$B$128,3,IF(N302=[7]Datos!$B$129,2,IF(N302=[7]Datos!$B$130,1,0))))))/4),0)</f>
        <v>2</v>
      </c>
      <c r="P302" s="221" t="s">
        <v>749</v>
      </c>
      <c r="Q302" s="221" t="s">
        <v>296</v>
      </c>
      <c r="R302" s="221" t="s">
        <v>302</v>
      </c>
      <c r="S302" s="221" t="s">
        <v>536</v>
      </c>
      <c r="T302" s="222">
        <f>ROUND((((IF(P302=[7]Datos!$B$109,4,IF(P302=[7]Datos!$B$110,3,IF(P302=[7]Datos!$B$111,2,IF(P302=[7]Datos!$B$112,1,0)))))+(IF(Q302=[7]Datos!$B$115,4,IF(Q302=[7]Datos!$B$116,3,IF(Q302=[7]Datos!$B$117,2,IF(Q302=[7]Datos!$B$118,1,0)))))+(IF(R302=[7]Datos!$B$121,4,IF(R302=[7]Datos!$B$122,3,IF(R302=[7]Datos!$B$123,2,IF(R302=[7]Datos!$B$124,1,0)))))+(IF(S302=[7]Datos!$B$127,4,IF(S302=[7]Datos!$B$128,3,IF(S302=[7]Datos!$B$129,2,IF(S302=[7]Datos!$B$130,1,0))))))/4),0)</f>
        <v>1</v>
      </c>
      <c r="U302" s="221" t="s">
        <v>749</v>
      </c>
      <c r="V302" s="221" t="s">
        <v>296</v>
      </c>
      <c r="W302" s="221" t="s">
        <v>302</v>
      </c>
      <c r="X302" s="221" t="s">
        <v>529</v>
      </c>
      <c r="Y302" s="222">
        <f>ROUND((((IF(U302=[7]Datos!$B$109,4,IF(U302=[7]Datos!$B$110,3,IF(U302=[7]Datos!$B$111,2,IF(U302=[7]Datos!$B$112,1,0)))))+(IF(V302=[7]Datos!$B$115,4,IF(V302=[7]Datos!$B$116,3,IF(V302=[7]Datos!$B$117,2,IF(V302=[7]Datos!$B$118,1,0)))))+(IF(W302=[7]Datos!$B$121,4,IF(W302=[7]Datos!$B$122,3,IF(W302=[7]Datos!$B$123,2,IF(W302=[7]Datos!$B$124,1,0)))))+(IF(X302=[7]Datos!$B$127,4,IF(X302=[7]Datos!$B$128,3,IF(X302=[7]Datos!$B$129,2,IF(X302=[7]Datos!$B$130,1,0))))))/4),0)</f>
        <v>2</v>
      </c>
      <c r="Z302" s="222">
        <f>IF(J302=[7]Datos!$B$102,5*(O302+T302+Y302),IF(J302=[7]Datos!$B$103,4*(O302+T302+Y302),IF(J302=[7]Datos!$B$104,3*(O302+T302+Y302),IF(J302=[7]Datos!$B$105,2*(O302+T302+Y302),IF(J302=[7]Datos!$B$106,1*(O302+T302+Y302),0)))))</f>
        <v>20</v>
      </c>
      <c r="AA302" s="223" t="str">
        <f t="shared" si="36"/>
        <v>RIESGO LEVE</v>
      </c>
      <c r="AB302" s="224" t="s">
        <v>742</v>
      </c>
      <c r="AC302" s="224"/>
      <c r="AD302" s="222"/>
      <c r="AE302" s="222"/>
      <c r="AF302" s="225"/>
    </row>
    <row r="303" spans="3:32" ht="96.75" customHeight="1" thickBot="1">
      <c r="C303" s="357" t="s">
        <v>41</v>
      </c>
      <c r="D303" s="358"/>
      <c r="E303" s="221" t="s">
        <v>305</v>
      </c>
      <c r="F303" s="221" t="s">
        <v>672</v>
      </c>
      <c r="G303" s="221" t="s">
        <v>696</v>
      </c>
      <c r="H303" s="221" t="s">
        <v>691</v>
      </c>
      <c r="I303" s="221" t="s">
        <v>429</v>
      </c>
      <c r="J303" s="221" t="s">
        <v>281</v>
      </c>
      <c r="K303" s="221" t="s">
        <v>748</v>
      </c>
      <c r="L303" s="221" t="s">
        <v>296</v>
      </c>
      <c r="M303" s="221" t="s">
        <v>302</v>
      </c>
      <c r="N303" s="221" t="s">
        <v>530</v>
      </c>
      <c r="O303" s="222">
        <f>ROUND((((IF(K303=[7]Datos!$B$109,4,IF(K303=[7]Datos!$B$110,3,IF(K303=[7]Datos!$B$111,2,IF(K303=[7]Datos!$B$112,1,0)))))+(IF(L303=[7]Datos!$B$115,4,IF(L303=[7]Datos!$B$116,3,IF(L303=[7]Datos!$B$117,2,IF(L303=[7]Datos!$B$118,1,0)))))+(IF(M303=[7]Datos!$B$121,4,IF(M303=[7]Datos!$B$122,3,IF(M303=[7]Datos!$B$123,2,IF(M303=[7]Datos!$B$124,1,0)))))+(IF(N303=[7]Datos!$B$127,4,IF(N303=[7]Datos!$B$128,3,IF(N303=[7]Datos!$B$129,2,IF(N303=[7]Datos!$B$130,1,0))))))/4),0)</f>
        <v>1</v>
      </c>
      <c r="P303" s="221" t="s">
        <v>748</v>
      </c>
      <c r="Q303" s="221" t="s">
        <v>296</v>
      </c>
      <c r="R303" s="221" t="s">
        <v>302</v>
      </c>
      <c r="S303" s="221" t="s">
        <v>536</v>
      </c>
      <c r="T303" s="222">
        <f>ROUND((((IF(P303=[7]Datos!$B$109,4,IF(P303=[7]Datos!$B$110,3,IF(P303=[7]Datos!$B$111,2,IF(P303=[7]Datos!$B$112,1,0)))))+(IF(Q303=[7]Datos!$B$115,4,IF(Q303=[7]Datos!$B$116,3,IF(Q303=[7]Datos!$B$117,2,IF(Q303=[7]Datos!$B$118,1,0)))))+(IF(R303=[7]Datos!$B$121,4,IF(R303=[7]Datos!$B$122,3,IF(R303=[7]Datos!$B$123,2,IF(R303=[7]Datos!$B$124,1,0)))))+(IF(S303=[7]Datos!$B$127,4,IF(S303=[7]Datos!$B$128,3,IF(S303=[7]Datos!$B$129,2,IF(S303=[7]Datos!$B$130,1,0))))))/4),0)</f>
        <v>1</v>
      </c>
      <c r="U303" s="221" t="s">
        <v>748</v>
      </c>
      <c r="V303" s="221" t="s">
        <v>296</v>
      </c>
      <c r="W303" s="221" t="s">
        <v>302</v>
      </c>
      <c r="X303" s="221" t="s">
        <v>529</v>
      </c>
      <c r="Y303" s="222">
        <f>ROUND((((IF(U303=[7]Datos!$B$109,4,IF(U303=[7]Datos!$B$110,3,IF(U303=[7]Datos!$B$111,2,IF(U303=[7]Datos!$B$112,1,0)))))+(IF(V303=[7]Datos!$B$115,4,IF(V303=[7]Datos!$B$116,3,IF(V303=[7]Datos!$B$117,2,IF(V303=[7]Datos!$B$118,1,0)))))+(IF(W303=[7]Datos!$B$121,4,IF(W303=[7]Datos!$B$122,3,IF(W303=[7]Datos!$B$123,2,IF(W303=[7]Datos!$B$124,1,0)))))+(IF(X303=[7]Datos!$B$127,4,IF(X303=[7]Datos!$B$128,3,IF(X303=[7]Datos!$B$129,2,IF(X303=[7]Datos!$B$130,1,0))))))/4),0)</f>
        <v>2</v>
      </c>
      <c r="Z303" s="222">
        <f>IF(J303=[7]Datos!$B$102,5*(O303+T303+Y303),IF(J303=[7]Datos!$B$103,4*(O303+T303+Y303),IF(J303=[7]Datos!$B$104,3*(O303+T303+Y303),IF(J303=[7]Datos!$B$105,2*(O303+T303+Y303),IF(J303=[7]Datos!$B$106,1*(O303+T303+Y303),0)))))</f>
        <v>8</v>
      </c>
      <c r="AA303" s="223" t="str">
        <f t="shared" si="36"/>
        <v>RIESGO LEVE</v>
      </c>
      <c r="AB303" s="224" t="s">
        <v>742</v>
      </c>
      <c r="AC303" s="224"/>
      <c r="AD303" s="222"/>
      <c r="AE303" s="222"/>
      <c r="AF303" s="225"/>
    </row>
    <row r="304" spans="3:32" ht="96.75" customHeight="1" thickBot="1">
      <c r="C304" s="357" t="s">
        <v>41</v>
      </c>
      <c r="D304" s="358"/>
      <c r="E304" s="221" t="s">
        <v>305</v>
      </c>
      <c r="F304" s="221" t="s">
        <v>672</v>
      </c>
      <c r="G304" s="221" t="s">
        <v>696</v>
      </c>
      <c r="H304" s="221" t="s">
        <v>284</v>
      </c>
      <c r="I304" s="221" t="s">
        <v>698</v>
      </c>
      <c r="J304" s="221" t="s">
        <v>282</v>
      </c>
      <c r="K304" s="221" t="s">
        <v>749</v>
      </c>
      <c r="L304" s="221" t="s">
        <v>296</v>
      </c>
      <c r="M304" s="221" t="s">
        <v>300</v>
      </c>
      <c r="N304" s="221" t="s">
        <v>530</v>
      </c>
      <c r="O304" s="222">
        <f>ROUND((((IF(K304=[7]Datos!$B$109,4,IF(K304=[7]Datos!$B$110,3,IF(K304=[7]Datos!$B$111,2,IF(K304=[7]Datos!$B$112,1,0)))))+(IF(L304=[7]Datos!$B$115,4,IF(L304=[7]Datos!$B$116,3,IF(L304=[7]Datos!$B$117,2,IF(L304=[7]Datos!$B$118,1,0)))))+(IF(M304=[7]Datos!$B$121,4,IF(M304=[7]Datos!$B$122,3,IF(M304=[7]Datos!$B$123,2,IF(M304=[7]Datos!$B$124,1,0)))))+(IF(N304=[7]Datos!$B$127,4,IF(N304=[7]Datos!$B$128,3,IF(N304=[7]Datos!$B$129,2,IF(N304=[7]Datos!$B$130,1,0))))))/4),0)</f>
        <v>2</v>
      </c>
      <c r="P304" s="221" t="s">
        <v>749</v>
      </c>
      <c r="Q304" s="221" t="s">
        <v>296</v>
      </c>
      <c r="R304" s="221" t="s">
        <v>300</v>
      </c>
      <c r="S304" s="221" t="s">
        <v>536</v>
      </c>
      <c r="T304" s="222">
        <f>ROUND((((IF(P304=[7]Datos!$B$109,4,IF(P304=[7]Datos!$B$110,3,IF(P304=[7]Datos!$B$111,2,IF(P304=[7]Datos!$B$112,1,0)))))+(IF(Q304=[7]Datos!$B$115,4,IF(Q304=[7]Datos!$B$116,3,IF(Q304=[7]Datos!$B$117,2,IF(Q304=[7]Datos!$B$118,1,0)))))+(IF(R304=[7]Datos!$B$121,4,IF(R304=[7]Datos!$B$122,3,IF(R304=[7]Datos!$B$123,2,IF(R304=[7]Datos!$B$124,1,0)))))+(IF(S304=[7]Datos!$B$127,4,IF(S304=[7]Datos!$B$128,3,IF(S304=[7]Datos!$B$129,2,IF(S304=[7]Datos!$B$130,1,0))))))/4),0)</f>
        <v>1</v>
      </c>
      <c r="U304" s="221" t="s">
        <v>749</v>
      </c>
      <c r="V304" s="221" t="s">
        <v>296</v>
      </c>
      <c r="W304" s="221" t="s">
        <v>300</v>
      </c>
      <c r="X304" s="221" t="s">
        <v>298</v>
      </c>
      <c r="Y304" s="222">
        <f>ROUND((((IF(U304=[7]Datos!$B$109,4,IF(U304=[7]Datos!$B$110,3,IF(U304=[7]Datos!$B$111,2,IF(U304=[7]Datos!$B$112,1,0)))))+(IF(V304=[7]Datos!$B$115,4,IF(V304=[7]Datos!$B$116,3,IF(V304=[7]Datos!$B$117,2,IF(V304=[7]Datos!$B$118,1,0)))))+(IF(W304=[7]Datos!$B$121,4,IF(W304=[7]Datos!$B$122,3,IF(W304=[7]Datos!$B$123,2,IF(W304=[7]Datos!$B$124,1,0)))))+(IF(X304=[7]Datos!$B$127,4,IF(X304=[7]Datos!$B$128,3,IF(X304=[7]Datos!$B$129,2,IF(X304=[7]Datos!$B$130,1,0))))))/4),0)</f>
        <v>2</v>
      </c>
      <c r="Z304" s="222">
        <f>IF(J304=[7]Datos!$B$102,5*(O304+T304+Y304),IF(J304=[7]Datos!$B$103,4*(O304+T304+Y304),IF(J304=[7]Datos!$B$104,3*(O304+T304+Y304),IF(J304=[7]Datos!$B$105,2*(O304+T304+Y304),IF(J304=[7]Datos!$B$106,1*(O304+T304+Y304),0)))))</f>
        <v>5</v>
      </c>
      <c r="AA304" s="223" t="str">
        <f t="shared" si="36"/>
        <v>RIESGO LEVE</v>
      </c>
      <c r="AB304" s="224" t="s">
        <v>742</v>
      </c>
      <c r="AC304" s="224"/>
      <c r="AD304" s="222"/>
      <c r="AE304" s="222"/>
      <c r="AF304" s="225"/>
    </row>
    <row r="305" spans="3:32" ht="96.75" customHeight="1" thickBot="1">
      <c r="C305" s="357" t="s">
        <v>41</v>
      </c>
      <c r="D305" s="358"/>
      <c r="E305" s="221" t="s">
        <v>305</v>
      </c>
      <c r="F305" s="221" t="s">
        <v>672</v>
      </c>
      <c r="G305" s="221" t="s">
        <v>696</v>
      </c>
      <c r="H305" s="221" t="s">
        <v>691</v>
      </c>
      <c r="I305" s="221" t="s">
        <v>711</v>
      </c>
      <c r="J305" s="221" t="s">
        <v>279</v>
      </c>
      <c r="K305" s="221" t="s">
        <v>749</v>
      </c>
      <c r="L305" s="221" t="s">
        <v>296</v>
      </c>
      <c r="M305" s="221" t="s">
        <v>297</v>
      </c>
      <c r="N305" s="221" t="s">
        <v>530</v>
      </c>
      <c r="O305" s="222">
        <f>ROUND((((IF(K305=[7]Datos!$B$109,4,IF(K305=[7]Datos!$B$110,3,IF(K305=[7]Datos!$B$111,2,IF(K305=[7]Datos!$B$112,1,0)))))+(IF(L305=[7]Datos!$B$115,4,IF(L305=[7]Datos!$B$116,3,IF(L305=[7]Datos!$B$117,2,IF(L305=[7]Datos!$B$118,1,0)))))+(IF(M305=[7]Datos!$B$121,4,IF(M305=[7]Datos!$B$122,3,IF(M305=[7]Datos!$B$123,2,IF(M305=[7]Datos!$B$124,1,0)))))+(IF(N305=[7]Datos!$B$127,4,IF(N305=[7]Datos!$B$128,3,IF(N305=[7]Datos!$B$129,2,IF(N305=[7]Datos!$B$130,1,0))))))/4),0)</f>
        <v>2</v>
      </c>
      <c r="P305" s="221" t="s">
        <v>749</v>
      </c>
      <c r="Q305" s="221" t="s">
        <v>296</v>
      </c>
      <c r="R305" s="221" t="s">
        <v>297</v>
      </c>
      <c r="S305" s="221" t="s">
        <v>535</v>
      </c>
      <c r="T305" s="222">
        <f>ROUND((((IF(P305=[7]Datos!$B$109,4,IF(P305=[7]Datos!$B$110,3,IF(P305=[7]Datos!$B$111,2,IF(P305=[7]Datos!$B$112,1,0)))))+(IF(Q305=[7]Datos!$B$115,4,IF(Q305=[7]Datos!$B$116,3,IF(Q305=[7]Datos!$B$117,2,IF(Q305=[7]Datos!$B$118,1,0)))))+(IF(R305=[7]Datos!$B$121,4,IF(R305=[7]Datos!$B$122,3,IF(R305=[7]Datos!$B$123,2,IF(R305=[7]Datos!$B$124,1,0)))))+(IF(S305=[7]Datos!$B$127,4,IF(S305=[7]Datos!$B$128,3,IF(S305=[7]Datos!$B$129,2,IF(S305=[7]Datos!$B$130,1,0))))))/4),0)</f>
        <v>2</v>
      </c>
      <c r="U305" s="221" t="s">
        <v>749</v>
      </c>
      <c r="V305" s="221" t="s">
        <v>296</v>
      </c>
      <c r="W305" s="221" t="s">
        <v>297</v>
      </c>
      <c r="X305" s="221" t="s">
        <v>529</v>
      </c>
      <c r="Y305" s="222">
        <f>ROUND((((IF(U305=[7]Datos!$B$109,4,IF(U305=[7]Datos!$B$110,3,IF(U305=[7]Datos!$B$111,2,IF(U305=[7]Datos!$B$112,1,0)))))+(IF(V305=[7]Datos!$B$115,4,IF(V305=[7]Datos!$B$116,3,IF(V305=[7]Datos!$B$117,2,IF(V305=[7]Datos!$B$118,1,0)))))+(IF(W305=[7]Datos!$B$121,4,IF(W305=[7]Datos!$B$122,3,IF(W305=[7]Datos!$B$123,2,IF(W305=[7]Datos!$B$124,1,0)))))+(IF(X305=[7]Datos!$B$127,4,IF(X305=[7]Datos!$B$128,3,IF(X305=[7]Datos!$B$129,2,IF(X305=[7]Datos!$B$130,1,0))))))/4),0)</f>
        <v>2</v>
      </c>
      <c r="Z305" s="222">
        <f>IF(J305=[7]Datos!$B$102,5*(O305+T305+Y305),IF(J305=[7]Datos!$B$103,4*(O305+T305+Y305),IF(J305=[7]Datos!$B$104,3*(O305+T305+Y305),IF(J305=[7]Datos!$B$105,2*(O305+T305+Y305),IF(J305=[7]Datos!$B$106,1*(O305+T305+Y305),0)))))</f>
        <v>24</v>
      </c>
      <c r="AA305" s="223" t="str">
        <f t="shared" ref="AA305" si="40">IF(Z305=0,"-",IF(Z305&gt;40,"RIESGO SIGNIFICATIVO",IF(Z305&lt;21,"RIESGO LEVE","RIESGO MODERADO")))</f>
        <v>RIESGO MODERADO</v>
      </c>
      <c r="AB305" s="224" t="s">
        <v>740</v>
      </c>
      <c r="AC305" s="222" t="s">
        <v>758</v>
      </c>
      <c r="AD305" s="222" t="s">
        <v>759</v>
      </c>
      <c r="AE305" s="222" t="s">
        <v>760</v>
      </c>
      <c r="AF305" s="225" t="s">
        <v>761</v>
      </c>
    </row>
    <row r="306" spans="3:32" ht="96.75" customHeight="1" thickBot="1">
      <c r="C306" s="357" t="s">
        <v>41</v>
      </c>
      <c r="D306" s="358"/>
      <c r="E306" s="221" t="s">
        <v>305</v>
      </c>
      <c r="F306" s="221" t="s">
        <v>672</v>
      </c>
      <c r="G306" s="221" t="s">
        <v>696</v>
      </c>
      <c r="H306" s="221" t="s">
        <v>691</v>
      </c>
      <c r="I306" s="221" t="s">
        <v>700</v>
      </c>
      <c r="J306" s="221" t="s">
        <v>280</v>
      </c>
      <c r="K306" s="221" t="s">
        <v>749</v>
      </c>
      <c r="L306" s="221" t="s">
        <v>296</v>
      </c>
      <c r="M306" s="221" t="s">
        <v>302</v>
      </c>
      <c r="N306" s="221" t="s">
        <v>530</v>
      </c>
      <c r="O306" s="222">
        <f>ROUND((((IF(K306=[7]Datos!$B$109,4,IF(K306=[7]Datos!$B$110,3,IF(K306=[7]Datos!$B$111,2,IF(K306=[7]Datos!$B$112,1,0)))))+(IF(L306=[7]Datos!$B$115,4,IF(L306=[7]Datos!$B$116,3,IF(L306=[7]Datos!$B$117,2,IF(L306=[7]Datos!$B$118,1,0)))))+(IF(M306=[7]Datos!$B$121,4,IF(M306=[7]Datos!$B$122,3,IF(M306=[7]Datos!$B$123,2,IF(M306=[7]Datos!$B$124,1,0)))))+(IF(N306=[7]Datos!$B$127,4,IF(N306=[7]Datos!$B$128,3,IF(N306=[7]Datos!$B$129,2,IF(N306=[7]Datos!$B$130,1,0))))))/4),0)</f>
        <v>1</v>
      </c>
      <c r="P306" s="221" t="s">
        <v>749</v>
      </c>
      <c r="Q306" s="221" t="s">
        <v>296</v>
      </c>
      <c r="R306" s="221" t="s">
        <v>302</v>
      </c>
      <c r="S306" s="221" t="s">
        <v>536</v>
      </c>
      <c r="T306" s="222">
        <f>ROUND((((IF(P306=[7]Datos!$B$109,4,IF(P306=[7]Datos!$B$110,3,IF(P306=[7]Datos!$B$111,2,IF(P306=[7]Datos!$B$112,1,0)))))+(IF(Q306=[7]Datos!$B$115,4,IF(Q306=[7]Datos!$B$116,3,IF(Q306=[7]Datos!$B$117,2,IF(Q306=[7]Datos!$B$118,1,0)))))+(IF(R306=[7]Datos!$B$121,4,IF(R306=[7]Datos!$B$122,3,IF(R306=[7]Datos!$B$123,2,IF(R306=[7]Datos!$B$124,1,0)))))+(IF(S306=[7]Datos!$B$127,4,IF(S306=[7]Datos!$B$128,3,IF(S306=[7]Datos!$B$129,2,IF(S306=[7]Datos!$B$130,1,0))))))/4),0)</f>
        <v>1</v>
      </c>
      <c r="U306" s="221" t="s">
        <v>749</v>
      </c>
      <c r="V306" s="221" t="s">
        <v>296</v>
      </c>
      <c r="W306" s="221" t="s">
        <v>302</v>
      </c>
      <c r="X306" s="221" t="s">
        <v>529</v>
      </c>
      <c r="Y306" s="222">
        <f>ROUND((((IF(U306=[7]Datos!$B$109,4,IF(U306=[7]Datos!$B$110,3,IF(U306=[7]Datos!$B$111,2,IF(U306=[7]Datos!$B$112,1,0)))))+(IF(V306=[7]Datos!$B$115,4,IF(V306=[7]Datos!$B$116,3,IF(V306=[7]Datos!$B$117,2,IF(V306=[7]Datos!$B$118,1,0)))))+(IF(W306=[7]Datos!$B$121,4,IF(W306=[7]Datos!$B$122,3,IF(W306=[7]Datos!$B$123,2,IF(W306=[7]Datos!$B$124,1,0)))))+(IF(X306=[7]Datos!$B$127,4,IF(X306=[7]Datos!$B$128,3,IF(X306=[7]Datos!$B$129,2,IF(X306=[7]Datos!$B$130,1,0))))))/4),0)</f>
        <v>2</v>
      </c>
      <c r="Z306" s="222">
        <f>IF(J306=[7]Datos!$B$102,5*(O306+T306+Y306),IF(J306=[7]Datos!$B$103,4*(O306+T306+Y306),IF(J306=[7]Datos!$B$104,3*(O306+T306+Y306),IF(J306=[7]Datos!$B$105,2*(O306+T306+Y306),IF(J306=[7]Datos!$B$106,1*(O306+T306+Y306),0)))))</f>
        <v>12</v>
      </c>
      <c r="AA306" s="223" t="str">
        <f t="shared" si="36"/>
        <v>RIESGO LEVE</v>
      </c>
      <c r="AB306" s="224" t="s">
        <v>742</v>
      </c>
      <c r="AC306" s="222"/>
      <c r="AD306" s="222"/>
      <c r="AE306" s="222"/>
      <c r="AF306" s="225"/>
    </row>
    <row r="307" spans="3:32" ht="96.75" customHeight="1" thickBot="1">
      <c r="C307" s="357" t="s">
        <v>41</v>
      </c>
      <c r="D307" s="358"/>
      <c r="E307" s="221" t="s">
        <v>305</v>
      </c>
      <c r="F307" s="221" t="s">
        <v>672</v>
      </c>
      <c r="G307" s="221" t="s">
        <v>696</v>
      </c>
      <c r="H307" s="221" t="s">
        <v>691</v>
      </c>
      <c r="I307" s="221" t="s">
        <v>702</v>
      </c>
      <c r="J307" s="221" t="s">
        <v>280</v>
      </c>
      <c r="K307" s="221" t="s">
        <v>749</v>
      </c>
      <c r="L307" s="221" t="s">
        <v>296</v>
      </c>
      <c r="M307" s="221" t="s">
        <v>302</v>
      </c>
      <c r="N307" s="221" t="s">
        <v>530</v>
      </c>
      <c r="O307" s="222">
        <f>ROUND((((IF(K307=[7]Datos!$B$109,4,IF(K307=[7]Datos!$B$110,3,IF(K307=[7]Datos!$B$111,2,IF(K307=[7]Datos!$B$112,1,0)))))+(IF(L307=[7]Datos!$B$115,4,IF(L307=[7]Datos!$B$116,3,IF(L307=[7]Datos!$B$117,2,IF(L307=[7]Datos!$B$118,1,0)))))+(IF(M307=[7]Datos!$B$121,4,IF(M307=[7]Datos!$B$122,3,IF(M307=[7]Datos!$B$123,2,IF(M307=[7]Datos!$B$124,1,0)))))+(IF(N307=[7]Datos!$B$127,4,IF(N307=[7]Datos!$B$128,3,IF(N307=[7]Datos!$B$129,2,IF(N307=[7]Datos!$B$130,1,0))))))/4),0)</f>
        <v>1</v>
      </c>
      <c r="P307" s="221" t="s">
        <v>749</v>
      </c>
      <c r="Q307" s="221" t="s">
        <v>296</v>
      </c>
      <c r="R307" s="221" t="s">
        <v>302</v>
      </c>
      <c r="S307" s="221" t="s">
        <v>536</v>
      </c>
      <c r="T307" s="222">
        <f>ROUND((((IF(P307=[7]Datos!$B$109,4,IF(P307=[7]Datos!$B$110,3,IF(P307=[7]Datos!$B$111,2,IF(P307=[7]Datos!$B$112,1,0)))))+(IF(Q307=[7]Datos!$B$115,4,IF(Q307=[7]Datos!$B$116,3,IF(Q307=[7]Datos!$B$117,2,IF(Q307=[7]Datos!$B$118,1,0)))))+(IF(R307=[7]Datos!$B$121,4,IF(R307=[7]Datos!$B$122,3,IF(R307=[7]Datos!$B$123,2,IF(R307=[7]Datos!$B$124,1,0)))))+(IF(S307=[7]Datos!$B$127,4,IF(S307=[7]Datos!$B$128,3,IF(S307=[7]Datos!$B$129,2,IF(S307=[7]Datos!$B$130,1,0))))))/4),0)</f>
        <v>1</v>
      </c>
      <c r="U307" s="221" t="s">
        <v>749</v>
      </c>
      <c r="V307" s="221" t="s">
        <v>296</v>
      </c>
      <c r="W307" s="221" t="s">
        <v>302</v>
      </c>
      <c r="X307" s="221" t="s">
        <v>529</v>
      </c>
      <c r="Y307" s="222">
        <f>ROUND((((IF(U307=[7]Datos!$B$109,4,IF(U307=[7]Datos!$B$110,3,IF(U307=[7]Datos!$B$111,2,IF(U307=[7]Datos!$B$112,1,0)))))+(IF(V307=[7]Datos!$B$115,4,IF(V307=[7]Datos!$B$116,3,IF(V307=[7]Datos!$B$117,2,IF(V307=[7]Datos!$B$118,1,0)))))+(IF(W307=[7]Datos!$B$121,4,IF(W307=[7]Datos!$B$122,3,IF(W307=[7]Datos!$B$123,2,IF(W307=[7]Datos!$B$124,1,0)))))+(IF(X307=[7]Datos!$B$127,4,IF(X307=[7]Datos!$B$128,3,IF(X307=[7]Datos!$B$129,2,IF(X307=[7]Datos!$B$130,1,0))))))/4),0)</f>
        <v>2</v>
      </c>
      <c r="Z307" s="222">
        <f>IF(J307=[7]Datos!$B$102,5*(O307+T307+Y307),IF(J307=[7]Datos!$B$103,4*(O307+T307+Y307),IF(J307=[7]Datos!$B$104,3*(O307+T307+Y307),IF(J307=[7]Datos!$B$105,2*(O307+T307+Y307),IF(J307=[7]Datos!$B$106,1*(O307+T307+Y307),0)))))</f>
        <v>12</v>
      </c>
      <c r="AA307" s="223" t="str">
        <f t="shared" si="36"/>
        <v>RIESGO LEVE</v>
      </c>
      <c r="AB307" s="224" t="s">
        <v>742</v>
      </c>
      <c r="AC307" s="222"/>
      <c r="AD307" s="222"/>
      <c r="AE307" s="222"/>
      <c r="AF307" s="225"/>
    </row>
    <row r="308" spans="3:32" ht="96.75" customHeight="1" thickBot="1">
      <c r="C308" s="357" t="s">
        <v>41</v>
      </c>
      <c r="D308" s="358"/>
      <c r="E308" s="221" t="s">
        <v>305</v>
      </c>
      <c r="F308" s="221" t="s">
        <v>672</v>
      </c>
      <c r="G308" s="221" t="s">
        <v>696</v>
      </c>
      <c r="H308" s="221" t="s">
        <v>691</v>
      </c>
      <c r="I308" s="221" t="s">
        <v>701</v>
      </c>
      <c r="J308" s="221" t="s">
        <v>282</v>
      </c>
      <c r="K308" s="221" t="s">
        <v>749</v>
      </c>
      <c r="L308" s="221" t="s">
        <v>296</v>
      </c>
      <c r="M308" s="221" t="s">
        <v>302</v>
      </c>
      <c r="N308" s="221" t="s">
        <v>530</v>
      </c>
      <c r="O308" s="222">
        <f>ROUND((((IF(K308=[7]Datos!$B$109,4,IF(K308=[7]Datos!$B$110,3,IF(K308=[7]Datos!$B$111,2,IF(K308=[7]Datos!$B$112,1,0)))))+(IF(L308=[7]Datos!$B$115,4,IF(L308=[7]Datos!$B$116,3,IF(L308=[7]Datos!$B$117,2,IF(L308=[7]Datos!$B$118,1,0)))))+(IF(M308=[7]Datos!$B$121,4,IF(M308=[7]Datos!$B$122,3,IF(M308=[7]Datos!$B$123,2,IF(M308=[7]Datos!$B$124,1,0)))))+(IF(N308=[7]Datos!$B$127,4,IF(N308=[7]Datos!$B$128,3,IF(N308=[7]Datos!$B$129,2,IF(N308=[7]Datos!$B$130,1,0))))))/4),0)</f>
        <v>1</v>
      </c>
      <c r="P308" s="221" t="s">
        <v>749</v>
      </c>
      <c r="Q308" s="221" t="s">
        <v>296</v>
      </c>
      <c r="R308" s="221" t="s">
        <v>302</v>
      </c>
      <c r="S308" s="221" t="s">
        <v>536</v>
      </c>
      <c r="T308" s="222">
        <f>ROUND((((IF(P308=[7]Datos!$B$109,4,IF(P308=[7]Datos!$B$110,3,IF(P308=[7]Datos!$B$111,2,IF(P308=[7]Datos!$B$112,1,0)))))+(IF(Q308=[7]Datos!$B$115,4,IF(Q308=[7]Datos!$B$116,3,IF(Q308=[7]Datos!$B$117,2,IF(Q308=[7]Datos!$B$118,1,0)))))+(IF(R308=[7]Datos!$B$121,4,IF(R308=[7]Datos!$B$122,3,IF(R308=[7]Datos!$B$123,2,IF(R308=[7]Datos!$B$124,1,0)))))+(IF(S308=[7]Datos!$B$127,4,IF(S308=[7]Datos!$B$128,3,IF(S308=[7]Datos!$B$129,2,IF(S308=[7]Datos!$B$130,1,0))))))/4),0)</f>
        <v>1</v>
      </c>
      <c r="U308" s="221" t="s">
        <v>749</v>
      </c>
      <c r="V308" s="221" t="s">
        <v>296</v>
      </c>
      <c r="W308" s="221" t="s">
        <v>302</v>
      </c>
      <c r="X308" s="221" t="s">
        <v>529</v>
      </c>
      <c r="Y308" s="222">
        <f>ROUND((((IF(U308=[7]Datos!$B$109,4,IF(U308=[7]Datos!$B$110,3,IF(U308=[7]Datos!$B$111,2,IF(U308=[7]Datos!$B$112,1,0)))))+(IF(V308=[7]Datos!$B$115,4,IF(V308=[7]Datos!$B$116,3,IF(V308=[7]Datos!$B$117,2,IF(V308=[7]Datos!$B$118,1,0)))))+(IF(W308=[7]Datos!$B$121,4,IF(W308=[7]Datos!$B$122,3,IF(W308=[7]Datos!$B$123,2,IF(W308=[7]Datos!$B$124,1,0)))))+(IF(X308=[7]Datos!$B$127,4,IF(X308=[7]Datos!$B$128,3,IF(X308=[7]Datos!$B$129,2,IF(X308=[7]Datos!$B$130,1,0))))))/4),0)</f>
        <v>2</v>
      </c>
      <c r="Z308" s="222">
        <f>IF(J308=[7]Datos!$B$102,5*(O308+T308+Y308),IF(J308=[7]Datos!$B$103,4*(O308+T308+Y308),IF(J308=[7]Datos!$B$104,3*(O308+T308+Y308),IF(J308=[7]Datos!$B$105,2*(O308+T308+Y308),IF(J308=[7]Datos!$B$106,1*(O308+T308+Y308),0)))))</f>
        <v>4</v>
      </c>
      <c r="AA308" s="223" t="str">
        <f>IF(Z308=0,"-",IF(Z308&gt;40,"RIESGO SIGNIFICATIVO",IF(Z308&lt;21,"RIESGO LEVE","RIESGO MODERADO")))</f>
        <v>RIESGO LEVE</v>
      </c>
      <c r="AB308" s="224" t="s">
        <v>742</v>
      </c>
      <c r="AC308" s="222"/>
      <c r="AD308" s="222"/>
      <c r="AE308" s="222"/>
      <c r="AF308" s="225"/>
    </row>
    <row r="309" spans="3:32" ht="96.75" customHeight="1" thickBot="1">
      <c r="C309" s="357" t="s">
        <v>41</v>
      </c>
      <c r="D309" s="358"/>
      <c r="E309" s="221" t="s">
        <v>305</v>
      </c>
      <c r="F309" s="221" t="s">
        <v>672</v>
      </c>
      <c r="G309" s="221" t="s">
        <v>696</v>
      </c>
      <c r="H309" s="221" t="s">
        <v>691</v>
      </c>
      <c r="I309" s="221" t="s">
        <v>702</v>
      </c>
      <c r="J309" s="221" t="s">
        <v>281</v>
      </c>
      <c r="K309" s="221" t="s">
        <v>749</v>
      </c>
      <c r="L309" s="221" t="s">
        <v>296</v>
      </c>
      <c r="M309" s="221" t="s">
        <v>302</v>
      </c>
      <c r="N309" s="221" t="s">
        <v>530</v>
      </c>
      <c r="O309" s="222">
        <f>ROUND((((IF(K309=[7]Datos!$B$109,4,IF(K309=[7]Datos!$B$110,3,IF(K309=[7]Datos!$B$111,2,IF(K309=[7]Datos!$B$112,1,0)))))+(IF(L309=[7]Datos!$B$115,4,IF(L309=[7]Datos!$B$116,3,IF(L309=[7]Datos!$B$117,2,IF(L309=[7]Datos!$B$118,1,0)))))+(IF(M309=[7]Datos!$B$121,4,IF(M309=[7]Datos!$B$122,3,IF(M309=[7]Datos!$B$123,2,IF(M309=[7]Datos!$B$124,1,0)))))+(IF(N309=[7]Datos!$B$127,4,IF(N309=[7]Datos!$B$128,3,IF(N309=[7]Datos!$B$129,2,IF(N309=[7]Datos!$B$130,1,0))))))/4),0)</f>
        <v>1</v>
      </c>
      <c r="P309" s="221" t="s">
        <v>749</v>
      </c>
      <c r="Q309" s="221" t="s">
        <v>296</v>
      </c>
      <c r="R309" s="221" t="s">
        <v>302</v>
      </c>
      <c r="S309" s="221" t="s">
        <v>536</v>
      </c>
      <c r="T309" s="222">
        <f>ROUND((((IF(P309=[7]Datos!$B$109,4,IF(P309=[7]Datos!$B$110,3,IF(P309=[7]Datos!$B$111,2,IF(P309=[7]Datos!$B$112,1,0)))))+(IF(Q309=[7]Datos!$B$115,4,IF(Q309=[7]Datos!$B$116,3,IF(Q309=[7]Datos!$B$117,2,IF(Q309=[7]Datos!$B$118,1,0)))))+(IF(R309=[7]Datos!$B$121,4,IF(R309=[7]Datos!$B$122,3,IF(R309=[7]Datos!$B$123,2,IF(R309=[7]Datos!$B$124,1,0)))))+(IF(S309=[7]Datos!$B$127,4,IF(S309=[7]Datos!$B$128,3,IF(S309=[7]Datos!$B$129,2,IF(S309=[7]Datos!$B$130,1,0))))))/4),0)</f>
        <v>1</v>
      </c>
      <c r="U309" s="221" t="s">
        <v>749</v>
      </c>
      <c r="V309" s="221" t="s">
        <v>296</v>
      </c>
      <c r="W309" s="221" t="s">
        <v>302</v>
      </c>
      <c r="X309" s="221" t="s">
        <v>529</v>
      </c>
      <c r="Y309" s="222">
        <f>ROUND((((IF(U309=[7]Datos!$B$109,4,IF(U309=[7]Datos!$B$110,3,IF(U309=[7]Datos!$B$111,2,IF(U309=[7]Datos!$B$112,1,0)))))+(IF(V309=[7]Datos!$B$115,4,IF(V309=[7]Datos!$B$116,3,IF(V309=[7]Datos!$B$117,2,IF(V309=[7]Datos!$B$118,1,0)))))+(IF(W309=[7]Datos!$B$121,4,IF(W309=[7]Datos!$B$122,3,IF(W309=[7]Datos!$B$123,2,IF(W309=[7]Datos!$B$124,1,0)))))+(IF(X309=[7]Datos!$B$127,4,IF(X309=[7]Datos!$B$128,3,IF(X309=[7]Datos!$B$129,2,IF(X309=[7]Datos!$B$130,1,0))))))/4),0)</f>
        <v>2</v>
      </c>
      <c r="Z309" s="222">
        <f>IF(J309=[7]Datos!$B$102,5*(O309+T309+Y309),IF(J309=[7]Datos!$B$103,4*(O309+T309+Y309),IF(J309=[7]Datos!$B$104,3*(O309+T309+Y309),IF(J309=[7]Datos!$B$105,2*(O309+T309+Y309),IF(J309=[7]Datos!$B$106,1*(O309+T309+Y309),0)))))</f>
        <v>8</v>
      </c>
      <c r="AA309" s="223" t="str">
        <f t="shared" ref="AA309" si="41">IF(Z309=0,"-",IF(Z309&gt;40,"RIESGO SIGNIFICATIVO",IF(Z309&lt;21,"RIESGO LEVE","RIESGO MODERADO")))</f>
        <v>RIESGO LEVE</v>
      </c>
      <c r="AB309" s="224" t="s">
        <v>742</v>
      </c>
      <c r="AC309" s="222"/>
      <c r="AD309" s="222"/>
      <c r="AE309" s="222"/>
      <c r="AF309" s="225"/>
    </row>
    <row r="310" spans="3:32" ht="96.75" customHeight="1" thickBot="1">
      <c r="C310" s="357" t="s">
        <v>41</v>
      </c>
      <c r="D310" s="358"/>
      <c r="E310" s="221" t="s">
        <v>307</v>
      </c>
      <c r="F310" s="221" t="s">
        <v>672</v>
      </c>
      <c r="G310" s="221" t="s">
        <v>696</v>
      </c>
      <c r="H310" s="221" t="s">
        <v>691</v>
      </c>
      <c r="I310" s="221" t="s">
        <v>429</v>
      </c>
      <c r="J310" s="221" t="s">
        <v>280</v>
      </c>
      <c r="K310" s="221" t="s">
        <v>749</v>
      </c>
      <c r="L310" s="221" t="s">
        <v>296</v>
      </c>
      <c r="M310" s="221" t="s">
        <v>302</v>
      </c>
      <c r="N310" s="221" t="s">
        <v>529</v>
      </c>
      <c r="O310" s="222">
        <f>ROUND((((IF(K310=[7]Datos!$B$109,4,IF(K310=[7]Datos!$B$110,3,IF(K310=[7]Datos!$B$111,2,IF(K310=[7]Datos!$B$112,1,0)))))+(IF(L310=[7]Datos!$B$115,4,IF(L310=[7]Datos!$B$116,3,IF(L310=[7]Datos!$B$117,2,IF(L310=[7]Datos!$B$118,1,0)))))+(IF(M310=[7]Datos!$B$121,4,IF(M310=[7]Datos!$B$122,3,IF(M310=[7]Datos!$B$123,2,IF(M310=[7]Datos!$B$124,1,0)))))+(IF(N310=[7]Datos!$B$127,4,IF(N310=[7]Datos!$B$128,3,IF(N310=[7]Datos!$B$129,2,IF(N310=[7]Datos!$B$130,1,0))))))/4),0)</f>
        <v>2</v>
      </c>
      <c r="P310" s="221" t="s">
        <v>749</v>
      </c>
      <c r="Q310" s="221" t="s">
        <v>296</v>
      </c>
      <c r="R310" s="221" t="s">
        <v>302</v>
      </c>
      <c r="S310" s="221" t="s">
        <v>535</v>
      </c>
      <c r="T310" s="222">
        <f>ROUND((((IF(P310=[7]Datos!$B$109,4,IF(P310=[7]Datos!$B$110,3,IF(P310=[7]Datos!$B$111,2,IF(P310=[7]Datos!$B$112,1,0)))))+(IF(Q310=[7]Datos!$B$115,4,IF(Q310=[7]Datos!$B$116,3,IF(Q310=[7]Datos!$B$117,2,IF(Q310=[7]Datos!$B$118,1,0)))))+(IF(R310=[7]Datos!$B$121,4,IF(R310=[7]Datos!$B$122,3,IF(R310=[7]Datos!$B$123,2,IF(R310=[7]Datos!$B$124,1,0)))))+(IF(S310=[7]Datos!$B$127,4,IF(S310=[7]Datos!$B$128,3,IF(S310=[7]Datos!$B$129,2,IF(S310=[7]Datos!$B$130,1,0))))))/4),0)</f>
        <v>1</v>
      </c>
      <c r="U310" s="221" t="s">
        <v>749</v>
      </c>
      <c r="V310" s="221" t="s">
        <v>296</v>
      </c>
      <c r="W310" s="221" t="s">
        <v>302</v>
      </c>
      <c r="X310" s="221" t="s">
        <v>529</v>
      </c>
      <c r="Y310" s="222">
        <f>ROUND((((IF(U310=[7]Datos!$B$109,4,IF(U310=[7]Datos!$B$110,3,IF(U310=[7]Datos!$B$111,2,IF(U310=[7]Datos!$B$112,1,0)))))+(IF(V310=[7]Datos!$B$115,4,IF(V310=[7]Datos!$B$116,3,IF(V310=[7]Datos!$B$117,2,IF(V310=[7]Datos!$B$118,1,0)))))+(IF(W310=[7]Datos!$B$121,4,IF(W310=[7]Datos!$B$122,3,IF(W310=[7]Datos!$B$123,2,IF(W310=[7]Datos!$B$124,1,0)))))+(IF(X310=[7]Datos!$B$127,4,IF(X310=[7]Datos!$B$128,3,IF(X310=[7]Datos!$B$129,2,IF(X310=[7]Datos!$B$130,1,0))))))/4),0)</f>
        <v>2</v>
      </c>
      <c r="Z310" s="222">
        <f>IF(J310=[7]Datos!$B$102,5*(O310+T310+Y310),IF(J310=[7]Datos!$B$103,4*(O310+T310+Y310),IF(J310=[7]Datos!$B$104,3*(O310+T310+Y310),IF(J310=[7]Datos!$B$105,2*(O310+T310+Y310),IF(J310=[7]Datos!$B$106,1*(O310+T310+Y310),0)))))</f>
        <v>15</v>
      </c>
      <c r="AA310" s="223" t="str">
        <f t="shared" ref="AA310" si="42">IF(Z310=0,"-",IF(Z310&gt;40,"RIESGO SIGNIFICATIVO",IF(Z310&lt;21,"RIESGO LEVE","RIESGO MODERADO")))</f>
        <v>RIESGO LEVE</v>
      </c>
      <c r="AB310" s="224" t="s">
        <v>742</v>
      </c>
      <c r="AC310" s="222"/>
      <c r="AD310" s="222"/>
      <c r="AE310" s="222"/>
      <c r="AF310" s="225"/>
    </row>
    <row r="311" spans="3:32" ht="96.75" customHeight="1" thickBot="1">
      <c r="C311" s="357" t="s">
        <v>41</v>
      </c>
      <c r="D311" s="358"/>
      <c r="E311" s="221" t="s">
        <v>307</v>
      </c>
      <c r="F311" s="221" t="s">
        <v>672</v>
      </c>
      <c r="G311" s="221" t="s">
        <v>696</v>
      </c>
      <c r="H311" s="221" t="s">
        <v>691</v>
      </c>
      <c r="I311" s="221" t="s">
        <v>415</v>
      </c>
      <c r="J311" s="221" t="s">
        <v>279</v>
      </c>
      <c r="K311" s="221" t="s">
        <v>749</v>
      </c>
      <c r="L311" s="221" t="s">
        <v>296</v>
      </c>
      <c r="M311" s="221" t="s">
        <v>302</v>
      </c>
      <c r="N311" s="221" t="s">
        <v>529</v>
      </c>
      <c r="O311" s="222">
        <f>ROUND((((IF(K311=[7]Datos!$B$109,4,IF(K311=[7]Datos!$B$110,3,IF(K311=[7]Datos!$B$111,2,IF(K311=[7]Datos!$B$112,1,0)))))+(IF(L311=[7]Datos!$B$115,4,IF(L311=[7]Datos!$B$116,3,IF(L311=[7]Datos!$B$117,2,IF(L311=[7]Datos!$B$118,1,0)))))+(IF(M311=[7]Datos!$B$121,4,IF(M311=[7]Datos!$B$122,3,IF(M311=[7]Datos!$B$123,2,IF(M311=[7]Datos!$B$124,1,0)))))+(IF(N311=[7]Datos!$B$127,4,IF(N311=[7]Datos!$B$128,3,IF(N311=[7]Datos!$B$129,2,IF(N311=[7]Datos!$B$130,1,0))))))/4),0)</f>
        <v>2</v>
      </c>
      <c r="P311" s="221" t="s">
        <v>749</v>
      </c>
      <c r="Q311" s="221" t="s">
        <v>296</v>
      </c>
      <c r="R311" s="221" t="s">
        <v>302</v>
      </c>
      <c r="S311" s="221" t="s">
        <v>536</v>
      </c>
      <c r="T311" s="222">
        <f>ROUND((((IF(P311=[7]Datos!$B$109,4,IF(P311=[7]Datos!$B$110,3,IF(P311=[7]Datos!$B$111,2,IF(P311=[7]Datos!$B$112,1,0)))))+(IF(Q311=[7]Datos!$B$115,4,IF(Q311=[7]Datos!$B$116,3,IF(Q311=[7]Datos!$B$117,2,IF(Q311=[7]Datos!$B$118,1,0)))))+(IF(R311=[7]Datos!$B$121,4,IF(R311=[7]Datos!$B$122,3,IF(R311=[7]Datos!$B$123,2,IF(R311=[7]Datos!$B$124,1,0)))))+(IF(S311=[7]Datos!$B$127,4,IF(S311=[7]Datos!$B$128,3,IF(S311=[7]Datos!$B$129,2,IF(S311=[7]Datos!$B$130,1,0))))))/4),0)</f>
        <v>1</v>
      </c>
      <c r="U311" s="221" t="s">
        <v>749</v>
      </c>
      <c r="V311" s="221" t="s">
        <v>296</v>
      </c>
      <c r="W311" s="221" t="s">
        <v>302</v>
      </c>
      <c r="X311" s="221" t="s">
        <v>540</v>
      </c>
      <c r="Y311" s="222">
        <f>ROUND((((IF(U311=[7]Datos!$B$109,4,IF(U311=[7]Datos!$B$110,3,IF(U311=[7]Datos!$B$111,2,IF(U311=[7]Datos!$B$112,1,0)))))+(IF(V311=[7]Datos!$B$115,4,IF(V311=[7]Datos!$B$116,3,IF(V311=[7]Datos!$B$117,2,IF(V311=[7]Datos!$B$118,1,0)))))+(IF(W311=[7]Datos!$B$121,4,IF(W311=[7]Datos!$B$122,3,IF(W311=[7]Datos!$B$123,2,IF(W311=[7]Datos!$B$124,1,0)))))+(IF(X311=[7]Datos!$B$127,4,IF(X311=[7]Datos!$B$128,3,IF(X311=[7]Datos!$B$129,2,IF(X311=[7]Datos!$B$130,1,0))))))/4),0)</f>
        <v>1</v>
      </c>
      <c r="Z311" s="222">
        <f>IF(J311=[7]Datos!$B$102,5*(O311+T311+Y311),IF(J311=[7]Datos!$B$103,4*(O311+T311+Y311),IF(J311=[7]Datos!$B$104,3*(O311+T311+Y311),IF(J311=[7]Datos!$B$105,2*(O311+T311+Y311),IF(J311=[7]Datos!$B$106,1*(O311+T311+Y311),0)))))</f>
        <v>16</v>
      </c>
      <c r="AA311" s="223" t="str">
        <f t="shared" ref="AA311:AA323" si="43">IF(Z311=0,"-",IF(Z311&gt;40,"RIESGO SIGNIFICATIVO",IF(Z311&lt;21,"RIESGO LEVE","RIESGO MODERADO")))</f>
        <v>RIESGO LEVE</v>
      </c>
      <c r="AB311" s="224" t="s">
        <v>742</v>
      </c>
      <c r="AC311" s="222"/>
      <c r="AD311" s="222"/>
      <c r="AE311" s="222"/>
      <c r="AF311" s="225"/>
    </row>
    <row r="312" spans="3:32" ht="96.75" customHeight="1" thickBot="1">
      <c r="C312" s="357" t="s">
        <v>41</v>
      </c>
      <c r="D312" s="358"/>
      <c r="E312" s="221" t="s">
        <v>307</v>
      </c>
      <c r="F312" s="221" t="s">
        <v>672</v>
      </c>
      <c r="G312" s="221" t="s">
        <v>696</v>
      </c>
      <c r="H312" s="221" t="s">
        <v>284</v>
      </c>
      <c r="I312" s="221" t="s">
        <v>698</v>
      </c>
      <c r="J312" s="221" t="s">
        <v>281</v>
      </c>
      <c r="K312" s="221" t="s">
        <v>749</v>
      </c>
      <c r="L312" s="221" t="s">
        <v>296</v>
      </c>
      <c r="M312" s="221" t="s">
        <v>302</v>
      </c>
      <c r="N312" s="221" t="s">
        <v>530</v>
      </c>
      <c r="O312" s="222">
        <f>ROUND((((IF(K312=[7]Datos!$B$109,4,IF(K312=[7]Datos!$B$110,3,IF(K312=[7]Datos!$B$111,2,IF(K312=[7]Datos!$B$112,1,0)))))+(IF(L312=[7]Datos!$B$115,4,IF(L312=[7]Datos!$B$116,3,IF(L312=[7]Datos!$B$117,2,IF(L312=[7]Datos!$B$118,1,0)))))+(IF(M312=[7]Datos!$B$121,4,IF(M312=[7]Datos!$B$122,3,IF(M312=[7]Datos!$B$123,2,IF(M312=[7]Datos!$B$124,1,0)))))+(IF(N312=[7]Datos!$B$127,4,IF(N312=[7]Datos!$B$128,3,IF(N312=[7]Datos!$B$129,2,IF(N312=[7]Datos!$B$130,1,0))))))/4),0)</f>
        <v>1</v>
      </c>
      <c r="P312" s="221" t="s">
        <v>749</v>
      </c>
      <c r="Q312" s="221" t="s">
        <v>296</v>
      </c>
      <c r="R312" s="221" t="s">
        <v>302</v>
      </c>
      <c r="S312" s="221" t="s">
        <v>536</v>
      </c>
      <c r="T312" s="222">
        <f>ROUND((((IF(P312=[7]Datos!$B$109,4,IF(P312=[7]Datos!$B$110,3,IF(P312=[7]Datos!$B$111,2,IF(P312=[7]Datos!$B$112,1,0)))))+(IF(Q312=[7]Datos!$B$115,4,IF(Q312=[7]Datos!$B$116,3,IF(Q312=[7]Datos!$B$117,2,IF(Q312=[7]Datos!$B$118,1,0)))))+(IF(R312=[7]Datos!$B$121,4,IF(R312=[7]Datos!$B$122,3,IF(R312=[7]Datos!$B$123,2,IF(R312=[7]Datos!$B$124,1,0)))))+(IF(S312=[7]Datos!$B$127,4,IF(S312=[7]Datos!$B$128,3,IF(S312=[7]Datos!$B$129,2,IF(S312=[7]Datos!$B$130,1,0))))))/4),0)</f>
        <v>1</v>
      </c>
      <c r="U312" s="221" t="s">
        <v>749</v>
      </c>
      <c r="V312" s="221" t="s">
        <v>296</v>
      </c>
      <c r="W312" s="221" t="s">
        <v>302</v>
      </c>
      <c r="X312" s="221" t="s">
        <v>540</v>
      </c>
      <c r="Y312" s="222">
        <f>ROUND((((IF(U312=[7]Datos!$B$109,4,IF(U312=[7]Datos!$B$110,3,IF(U312=[7]Datos!$B$111,2,IF(U312=[7]Datos!$B$112,1,0)))))+(IF(V312=[7]Datos!$B$115,4,IF(V312=[7]Datos!$B$116,3,IF(V312=[7]Datos!$B$117,2,IF(V312=[7]Datos!$B$118,1,0)))))+(IF(W312=[7]Datos!$B$121,4,IF(W312=[7]Datos!$B$122,3,IF(W312=[7]Datos!$B$123,2,IF(W312=[7]Datos!$B$124,1,0)))))+(IF(X312=[7]Datos!$B$127,4,IF(X312=[7]Datos!$B$128,3,IF(X312=[7]Datos!$B$129,2,IF(X312=[7]Datos!$B$130,1,0))))))/4),0)</f>
        <v>1</v>
      </c>
      <c r="Z312" s="222">
        <f>IF(J312=[7]Datos!$B$102,5*(O312+T312+Y312),IF(J312=[7]Datos!$B$103,4*(O312+T312+Y312),IF(J312=[7]Datos!$B$104,3*(O312+T312+Y312),IF(J312=[7]Datos!$B$105,2*(O312+T312+Y312),IF(J312=[7]Datos!$B$106,1*(O312+T312+Y312),0)))))</f>
        <v>6</v>
      </c>
      <c r="AA312" s="223" t="str">
        <f t="shared" si="43"/>
        <v>RIESGO LEVE</v>
      </c>
      <c r="AB312" s="224" t="s">
        <v>742</v>
      </c>
      <c r="AC312" s="222"/>
      <c r="AD312" s="222"/>
      <c r="AE312" s="222"/>
      <c r="AF312" s="225"/>
    </row>
    <row r="313" spans="3:32" ht="96.75" customHeight="1" thickBot="1">
      <c r="C313" s="357" t="s">
        <v>41</v>
      </c>
      <c r="D313" s="358"/>
      <c r="E313" s="221" t="s">
        <v>307</v>
      </c>
      <c r="F313" s="221" t="s">
        <v>672</v>
      </c>
      <c r="G313" s="221" t="s">
        <v>696</v>
      </c>
      <c r="H313" s="221" t="s">
        <v>691</v>
      </c>
      <c r="I313" s="221" t="s">
        <v>699</v>
      </c>
      <c r="J313" s="221" t="s">
        <v>280</v>
      </c>
      <c r="K313" s="221" t="s">
        <v>749</v>
      </c>
      <c r="L313" s="221" t="s">
        <v>296</v>
      </c>
      <c r="M313" s="221" t="s">
        <v>302</v>
      </c>
      <c r="N313" s="221" t="s">
        <v>530</v>
      </c>
      <c r="O313" s="222">
        <f>ROUND((((IF(K313=[7]Datos!$B$109,4,IF(K313=[7]Datos!$B$110,3,IF(K313=[7]Datos!$B$111,2,IF(K313=[7]Datos!$B$112,1,0)))))+(IF(L313=[7]Datos!$B$115,4,IF(L313=[7]Datos!$B$116,3,IF(L313=[7]Datos!$B$117,2,IF(L313=[7]Datos!$B$118,1,0)))))+(IF(M313=[7]Datos!$B$121,4,IF(M313=[7]Datos!$B$122,3,IF(M313=[7]Datos!$B$123,2,IF(M313=[7]Datos!$B$124,1,0)))))+(IF(N313=[7]Datos!$B$127,4,IF(N313=[7]Datos!$B$128,3,IF(N313=[7]Datos!$B$129,2,IF(N313=[7]Datos!$B$130,1,0))))))/4),0)</f>
        <v>1</v>
      </c>
      <c r="P313" s="221" t="s">
        <v>749</v>
      </c>
      <c r="Q313" s="221" t="s">
        <v>296</v>
      </c>
      <c r="R313" s="221" t="s">
        <v>302</v>
      </c>
      <c r="S313" s="221" t="s">
        <v>535</v>
      </c>
      <c r="T313" s="222">
        <f>ROUND((((IF(P313=[7]Datos!$B$109,4,IF(P313=[7]Datos!$B$110,3,IF(P313=[7]Datos!$B$111,2,IF(P313=[7]Datos!$B$112,1,0)))))+(IF(Q313=[7]Datos!$B$115,4,IF(Q313=[7]Datos!$B$116,3,IF(Q313=[7]Datos!$B$117,2,IF(Q313=[7]Datos!$B$118,1,0)))))+(IF(R313=[7]Datos!$B$121,4,IF(R313=[7]Datos!$B$122,3,IF(R313=[7]Datos!$B$123,2,IF(R313=[7]Datos!$B$124,1,0)))))+(IF(S313=[7]Datos!$B$127,4,IF(S313=[7]Datos!$B$128,3,IF(S313=[7]Datos!$B$129,2,IF(S313=[7]Datos!$B$130,1,0))))))/4),0)</f>
        <v>1</v>
      </c>
      <c r="U313" s="221" t="s">
        <v>749</v>
      </c>
      <c r="V313" s="221" t="s">
        <v>296</v>
      </c>
      <c r="W313" s="221" t="s">
        <v>302</v>
      </c>
      <c r="X313" s="221" t="s">
        <v>540</v>
      </c>
      <c r="Y313" s="222">
        <f>ROUND((((IF(U313=[7]Datos!$B$109,4,IF(U313=[7]Datos!$B$110,3,IF(U313=[7]Datos!$B$111,2,IF(U313=[7]Datos!$B$112,1,0)))))+(IF(V313=[7]Datos!$B$115,4,IF(V313=[7]Datos!$B$116,3,IF(V313=[7]Datos!$B$117,2,IF(V313=[7]Datos!$B$118,1,0)))))+(IF(W313=[7]Datos!$B$121,4,IF(W313=[7]Datos!$B$122,3,IF(W313=[7]Datos!$B$123,2,IF(W313=[7]Datos!$B$124,1,0)))))+(IF(X313=[7]Datos!$B$127,4,IF(X313=[7]Datos!$B$128,3,IF(X313=[7]Datos!$B$129,2,IF(X313=[7]Datos!$B$130,1,0))))))/4),0)</f>
        <v>1</v>
      </c>
      <c r="Z313" s="222">
        <f>IF(J313=[7]Datos!$B$102,5*(O313+T313+Y313),IF(J313=[7]Datos!$B$103,4*(O313+T313+Y313),IF(J313=[7]Datos!$B$104,3*(O313+T313+Y313),IF(J313=[7]Datos!$B$105,2*(O313+T313+Y313),IF(J313=[7]Datos!$B$106,1*(O313+T313+Y313),0)))))</f>
        <v>9</v>
      </c>
      <c r="AA313" s="223" t="str">
        <f t="shared" si="43"/>
        <v>RIESGO LEVE</v>
      </c>
      <c r="AB313" s="224" t="s">
        <v>742</v>
      </c>
      <c r="AC313" s="222"/>
      <c r="AD313" s="222"/>
      <c r="AE313" s="222"/>
      <c r="AF313" s="225"/>
    </row>
    <row r="314" spans="3:32" ht="96.75" customHeight="1" thickBot="1">
      <c r="C314" s="357" t="s">
        <v>41</v>
      </c>
      <c r="D314" s="358"/>
      <c r="E314" s="221" t="s">
        <v>307</v>
      </c>
      <c r="F314" s="221" t="s">
        <v>672</v>
      </c>
      <c r="G314" s="221" t="s">
        <v>696</v>
      </c>
      <c r="H314" s="221" t="s">
        <v>691</v>
      </c>
      <c r="I314" s="221" t="s">
        <v>700</v>
      </c>
      <c r="J314" s="221" t="s">
        <v>279</v>
      </c>
      <c r="K314" s="221" t="s">
        <v>749</v>
      </c>
      <c r="L314" s="221" t="s">
        <v>296</v>
      </c>
      <c r="M314" s="221" t="s">
        <v>302</v>
      </c>
      <c r="N314" s="221" t="s">
        <v>529</v>
      </c>
      <c r="O314" s="222">
        <f>ROUND((((IF(K314=[7]Datos!$B$109,4,IF(K314=[7]Datos!$B$110,3,IF(K314=[7]Datos!$B$111,2,IF(K314=[7]Datos!$B$112,1,0)))))+(IF(L314=[7]Datos!$B$115,4,IF(L314=[7]Datos!$B$116,3,IF(L314=[7]Datos!$B$117,2,IF(L314=[7]Datos!$B$118,1,0)))))+(IF(M314=[7]Datos!$B$121,4,IF(M314=[7]Datos!$B$122,3,IF(M314=[7]Datos!$B$123,2,IF(M314=[7]Datos!$B$124,1,0)))))+(IF(N314=[7]Datos!$B$127,4,IF(N314=[7]Datos!$B$128,3,IF(N314=[7]Datos!$B$129,2,IF(N314=[7]Datos!$B$130,1,0))))))/4),0)</f>
        <v>2</v>
      </c>
      <c r="P314" s="221" t="s">
        <v>749</v>
      </c>
      <c r="Q314" s="221" t="s">
        <v>296</v>
      </c>
      <c r="R314" s="221" t="s">
        <v>302</v>
      </c>
      <c r="S314" s="221" t="s">
        <v>535</v>
      </c>
      <c r="T314" s="222">
        <f>ROUND((((IF(P314=[7]Datos!$B$109,4,IF(P314=[7]Datos!$B$110,3,IF(P314=[7]Datos!$B$111,2,IF(P314=[7]Datos!$B$112,1,0)))))+(IF(Q314=[7]Datos!$B$115,4,IF(Q314=[7]Datos!$B$116,3,IF(Q314=[7]Datos!$B$117,2,IF(Q314=[7]Datos!$B$118,1,0)))))+(IF(R314=[7]Datos!$B$121,4,IF(R314=[7]Datos!$B$122,3,IF(R314=[7]Datos!$B$123,2,IF(R314=[7]Datos!$B$124,1,0)))))+(IF(S314=[7]Datos!$B$127,4,IF(S314=[7]Datos!$B$128,3,IF(S314=[7]Datos!$B$129,2,IF(S314=[7]Datos!$B$130,1,0))))))/4),0)</f>
        <v>1</v>
      </c>
      <c r="U314" s="221" t="s">
        <v>749</v>
      </c>
      <c r="V314" s="221" t="s">
        <v>296</v>
      </c>
      <c r="W314" s="221" t="s">
        <v>302</v>
      </c>
      <c r="X314" s="221" t="s">
        <v>540</v>
      </c>
      <c r="Y314" s="222">
        <f>ROUND((((IF(U314=[7]Datos!$B$109,4,IF(U314=[7]Datos!$B$110,3,IF(U314=[7]Datos!$B$111,2,IF(U314=[7]Datos!$B$112,1,0)))))+(IF(V314=[7]Datos!$B$115,4,IF(V314=[7]Datos!$B$116,3,IF(V314=[7]Datos!$B$117,2,IF(V314=[7]Datos!$B$118,1,0)))))+(IF(W314=[7]Datos!$B$121,4,IF(W314=[7]Datos!$B$122,3,IF(W314=[7]Datos!$B$123,2,IF(W314=[7]Datos!$B$124,1,0)))))+(IF(X314=[7]Datos!$B$127,4,IF(X314=[7]Datos!$B$128,3,IF(X314=[7]Datos!$B$129,2,IF(X314=[7]Datos!$B$130,1,0))))))/4),0)</f>
        <v>1</v>
      </c>
      <c r="Z314" s="222">
        <f>IF(J314=[7]Datos!$B$102,5*(O314+T314+Y314),IF(J314=[7]Datos!$B$103,4*(O314+T314+Y314),IF(J314=[7]Datos!$B$104,3*(O314+T314+Y314),IF(J314=[7]Datos!$B$105,2*(O314+T314+Y314),IF(J314=[7]Datos!$B$106,1*(O314+T314+Y314),0)))))</f>
        <v>16</v>
      </c>
      <c r="AA314" s="223" t="str">
        <f t="shared" si="43"/>
        <v>RIESGO LEVE</v>
      </c>
      <c r="AB314" s="224" t="s">
        <v>742</v>
      </c>
      <c r="AC314" s="222"/>
      <c r="AD314" s="222"/>
      <c r="AE314" s="222"/>
      <c r="AF314" s="225"/>
    </row>
    <row r="315" spans="3:32" ht="96.75" customHeight="1" thickBot="1">
      <c r="C315" s="357" t="s">
        <v>41</v>
      </c>
      <c r="D315" s="358"/>
      <c r="E315" s="221" t="s">
        <v>307</v>
      </c>
      <c r="F315" s="221" t="s">
        <v>672</v>
      </c>
      <c r="G315" s="221" t="s">
        <v>696</v>
      </c>
      <c r="H315" s="221" t="s">
        <v>691</v>
      </c>
      <c r="I315" s="221" t="s">
        <v>701</v>
      </c>
      <c r="J315" s="221" t="s">
        <v>279</v>
      </c>
      <c r="K315" s="221" t="s">
        <v>749</v>
      </c>
      <c r="L315" s="221" t="s">
        <v>296</v>
      </c>
      <c r="M315" s="221" t="s">
        <v>300</v>
      </c>
      <c r="N315" s="221" t="s">
        <v>529</v>
      </c>
      <c r="O315" s="222">
        <f>ROUND((((IF(K315=[7]Datos!$B$109,4,IF(K315=[7]Datos!$B$110,3,IF(K315=[7]Datos!$B$111,2,IF(K315=[7]Datos!$B$112,1,0)))))+(IF(L315=[7]Datos!$B$115,4,IF(L315=[7]Datos!$B$116,3,IF(L315=[7]Datos!$B$117,2,IF(L315=[7]Datos!$B$118,1,0)))))+(IF(M315=[7]Datos!$B$121,4,IF(M315=[7]Datos!$B$122,3,IF(M315=[7]Datos!$B$123,2,IF(M315=[7]Datos!$B$124,1,0)))))+(IF(N315=[7]Datos!$B$127,4,IF(N315=[7]Datos!$B$128,3,IF(N315=[7]Datos!$B$129,2,IF(N315=[7]Datos!$B$130,1,0))))))/4),0)</f>
        <v>2</v>
      </c>
      <c r="P315" s="221" t="s">
        <v>749</v>
      </c>
      <c r="Q315" s="221" t="s">
        <v>296</v>
      </c>
      <c r="R315" s="221" t="s">
        <v>300</v>
      </c>
      <c r="S315" s="221" t="s">
        <v>535</v>
      </c>
      <c r="T315" s="222">
        <f>ROUND((((IF(P315=[7]Datos!$B$109,4,IF(P315=[7]Datos!$B$110,3,IF(P315=[7]Datos!$B$111,2,IF(P315=[7]Datos!$B$112,1,0)))))+(IF(Q315=[7]Datos!$B$115,4,IF(Q315=[7]Datos!$B$116,3,IF(Q315=[7]Datos!$B$117,2,IF(Q315=[7]Datos!$B$118,1,0)))))+(IF(R315=[7]Datos!$B$121,4,IF(R315=[7]Datos!$B$122,3,IF(R315=[7]Datos!$B$123,2,IF(R315=[7]Datos!$B$124,1,0)))))+(IF(S315=[7]Datos!$B$127,4,IF(S315=[7]Datos!$B$128,3,IF(S315=[7]Datos!$B$129,2,IF(S315=[7]Datos!$B$130,1,0))))))/4),0)</f>
        <v>1</v>
      </c>
      <c r="U315" s="221" t="s">
        <v>749</v>
      </c>
      <c r="V315" s="221" t="s">
        <v>296</v>
      </c>
      <c r="W315" s="221" t="s">
        <v>300</v>
      </c>
      <c r="X315" s="221" t="s">
        <v>529</v>
      </c>
      <c r="Y315" s="222">
        <f>ROUND((((IF(U315=[7]Datos!$B$109,4,IF(U315=[7]Datos!$B$110,3,IF(U315=[7]Datos!$B$111,2,IF(U315=[7]Datos!$B$112,1,0)))))+(IF(V315=[7]Datos!$B$115,4,IF(V315=[7]Datos!$B$116,3,IF(V315=[7]Datos!$B$117,2,IF(V315=[7]Datos!$B$118,1,0)))))+(IF(W315=[7]Datos!$B$121,4,IF(W315=[7]Datos!$B$122,3,IF(W315=[7]Datos!$B$123,2,IF(W315=[7]Datos!$B$124,1,0)))))+(IF(X315=[7]Datos!$B$127,4,IF(X315=[7]Datos!$B$128,3,IF(X315=[7]Datos!$B$129,2,IF(X315=[7]Datos!$B$130,1,0))))))/4),0)</f>
        <v>2</v>
      </c>
      <c r="Z315" s="222">
        <f>IF(J315=[7]Datos!$B$102,5*(O315+T315+Y315),IF(J315=[7]Datos!$B$103,4*(O315+T315+Y315),IF(J315=[7]Datos!$B$104,3*(O315+T315+Y315),IF(J315=[7]Datos!$B$105,2*(O315+T315+Y315),IF(J315=[7]Datos!$B$106,1*(O315+T315+Y315),0)))))</f>
        <v>20</v>
      </c>
      <c r="AA315" s="223" t="str">
        <f t="shared" si="43"/>
        <v>RIESGO LEVE</v>
      </c>
      <c r="AB315" s="224" t="s">
        <v>742</v>
      </c>
      <c r="AC315" s="222"/>
      <c r="AD315" s="222"/>
      <c r="AE315" s="222"/>
      <c r="AF315" s="225"/>
    </row>
    <row r="316" spans="3:32" ht="96.75" customHeight="1" thickBot="1">
      <c r="C316" s="357" t="s">
        <v>41</v>
      </c>
      <c r="D316" s="358"/>
      <c r="E316" s="221" t="s">
        <v>307</v>
      </c>
      <c r="F316" s="221" t="s">
        <v>672</v>
      </c>
      <c r="G316" s="221" t="s">
        <v>696</v>
      </c>
      <c r="H316" s="221" t="s">
        <v>691</v>
      </c>
      <c r="I316" s="221" t="s">
        <v>702</v>
      </c>
      <c r="J316" s="221" t="s">
        <v>280</v>
      </c>
      <c r="K316" s="221" t="s">
        <v>749</v>
      </c>
      <c r="L316" s="221" t="s">
        <v>296</v>
      </c>
      <c r="M316" s="221" t="s">
        <v>302</v>
      </c>
      <c r="N316" s="221" t="s">
        <v>529</v>
      </c>
      <c r="O316" s="222">
        <f>ROUND((((IF(K316=[7]Datos!$B$109,4,IF(K316=[7]Datos!$B$110,3,IF(K316=[7]Datos!$B$111,2,IF(K316=[7]Datos!$B$112,1,0)))))+(IF(L316=[7]Datos!$B$115,4,IF(L316=[7]Datos!$B$116,3,IF(L316=[7]Datos!$B$117,2,IF(L316=[7]Datos!$B$118,1,0)))))+(IF(M316=[7]Datos!$B$121,4,IF(M316=[7]Datos!$B$122,3,IF(M316=[7]Datos!$B$123,2,IF(M316=[7]Datos!$B$124,1,0)))))+(IF(N316=[7]Datos!$B$127,4,IF(N316=[7]Datos!$B$128,3,IF(N316=[7]Datos!$B$129,2,IF(N316=[7]Datos!$B$130,1,0))))))/4),0)</f>
        <v>2</v>
      </c>
      <c r="P316" s="221" t="s">
        <v>749</v>
      </c>
      <c r="Q316" s="221" t="s">
        <v>296</v>
      </c>
      <c r="R316" s="221" t="s">
        <v>302</v>
      </c>
      <c r="S316" s="221" t="s">
        <v>536</v>
      </c>
      <c r="T316" s="222">
        <f>ROUND((((IF(P316=[7]Datos!$B$109,4,IF(P316=[7]Datos!$B$110,3,IF(P316=[7]Datos!$B$111,2,IF(P316=[7]Datos!$B$112,1,0)))))+(IF(Q316=[7]Datos!$B$115,4,IF(Q316=[7]Datos!$B$116,3,IF(Q316=[7]Datos!$B$117,2,IF(Q316=[7]Datos!$B$118,1,0)))))+(IF(R316=[7]Datos!$B$121,4,IF(R316=[7]Datos!$B$122,3,IF(R316=[7]Datos!$B$123,2,IF(R316=[7]Datos!$B$124,1,0)))))+(IF(S316=[7]Datos!$B$127,4,IF(S316=[7]Datos!$B$128,3,IF(S316=[7]Datos!$B$129,2,IF(S316=[7]Datos!$B$130,1,0))))))/4),0)</f>
        <v>1</v>
      </c>
      <c r="U316" s="221" t="s">
        <v>749</v>
      </c>
      <c r="V316" s="221" t="s">
        <v>296</v>
      </c>
      <c r="W316" s="221" t="s">
        <v>302</v>
      </c>
      <c r="X316" s="221" t="s">
        <v>529</v>
      </c>
      <c r="Y316" s="222">
        <f>ROUND((((IF(U316=[7]Datos!$B$109,4,IF(U316=[7]Datos!$B$110,3,IF(U316=[7]Datos!$B$111,2,IF(U316=[7]Datos!$B$112,1,0)))))+(IF(V316=[7]Datos!$B$115,4,IF(V316=[7]Datos!$B$116,3,IF(V316=[7]Datos!$B$117,2,IF(V316=[7]Datos!$B$118,1,0)))))+(IF(W316=[7]Datos!$B$121,4,IF(W316=[7]Datos!$B$122,3,IF(W316=[7]Datos!$B$123,2,IF(W316=[7]Datos!$B$124,1,0)))))+(IF(X316=[7]Datos!$B$127,4,IF(X316=[7]Datos!$B$128,3,IF(X316=[7]Datos!$B$129,2,IF(X316=[7]Datos!$B$130,1,0))))))/4),0)</f>
        <v>2</v>
      </c>
      <c r="Z316" s="222">
        <f>IF(J316=[7]Datos!$B$102,5*(O316+T316+Y316),IF(J316=[7]Datos!$B$103,4*(O316+T316+Y316),IF(J316=[7]Datos!$B$104,3*(O316+T316+Y316),IF(J316=[7]Datos!$B$105,2*(O316+T316+Y316),IF(J316=[7]Datos!$B$106,1*(O316+T316+Y316),0)))))</f>
        <v>15</v>
      </c>
      <c r="AA316" s="223" t="str">
        <f t="shared" si="43"/>
        <v>RIESGO LEVE</v>
      </c>
      <c r="AB316" s="224" t="s">
        <v>742</v>
      </c>
      <c r="AC316" s="222"/>
      <c r="AD316" s="222"/>
      <c r="AE316" s="222"/>
      <c r="AF316" s="225"/>
    </row>
    <row r="317" spans="3:32" ht="96.75" customHeight="1" thickBot="1">
      <c r="C317" s="357" t="s">
        <v>41</v>
      </c>
      <c r="D317" s="358"/>
      <c r="E317" s="221" t="s">
        <v>307</v>
      </c>
      <c r="F317" s="221" t="s">
        <v>672</v>
      </c>
      <c r="G317" s="221" t="s">
        <v>696</v>
      </c>
      <c r="H317" s="221" t="s">
        <v>688</v>
      </c>
      <c r="I317" s="221" t="s">
        <v>433</v>
      </c>
      <c r="J317" s="221" t="s">
        <v>281</v>
      </c>
      <c r="K317" s="221" t="s">
        <v>749</v>
      </c>
      <c r="L317" s="221" t="s">
        <v>296</v>
      </c>
      <c r="M317" s="221" t="s">
        <v>297</v>
      </c>
      <c r="N317" s="221" t="s">
        <v>529</v>
      </c>
      <c r="O317" s="222">
        <f>ROUND((((IF(K317=[7]Datos!$B$109,4,IF(K317=[7]Datos!$B$110,3,IF(K317=[7]Datos!$B$111,2,IF(K317=[7]Datos!$B$112,1,0)))))+(IF(L317=[7]Datos!$B$115,4,IF(L317=[7]Datos!$B$116,3,IF(L317=[7]Datos!$B$117,2,IF(L317=[7]Datos!$B$118,1,0)))))+(IF(M317=[7]Datos!$B$121,4,IF(M317=[7]Datos!$B$122,3,IF(M317=[7]Datos!$B$123,2,IF(M317=[7]Datos!$B$124,1,0)))))+(IF(N317=[7]Datos!$B$127,4,IF(N317=[7]Datos!$B$128,3,IF(N317=[7]Datos!$B$129,2,IF(N317=[7]Datos!$B$130,1,0))))))/4),0)</f>
        <v>2</v>
      </c>
      <c r="P317" s="221" t="s">
        <v>749</v>
      </c>
      <c r="Q317" s="221" t="s">
        <v>296</v>
      </c>
      <c r="R317" s="221" t="s">
        <v>297</v>
      </c>
      <c r="S317" s="221" t="s">
        <v>535</v>
      </c>
      <c r="T317" s="222">
        <f>ROUND((((IF(P317=[7]Datos!$B$109,4,IF(P317=[7]Datos!$B$110,3,IF(P317=[7]Datos!$B$111,2,IF(P317=[7]Datos!$B$112,1,0)))))+(IF(Q317=[7]Datos!$B$115,4,IF(Q317=[7]Datos!$B$116,3,IF(Q317=[7]Datos!$B$117,2,IF(Q317=[7]Datos!$B$118,1,0)))))+(IF(R317=[7]Datos!$B$121,4,IF(R317=[7]Datos!$B$122,3,IF(R317=[7]Datos!$B$123,2,IF(R317=[7]Datos!$B$124,1,0)))))+(IF(S317=[7]Datos!$B$127,4,IF(S317=[7]Datos!$B$128,3,IF(S317=[7]Datos!$B$129,2,IF(S317=[7]Datos!$B$130,1,0))))))/4),0)</f>
        <v>2</v>
      </c>
      <c r="U317" s="221" t="s">
        <v>749</v>
      </c>
      <c r="V317" s="221" t="s">
        <v>296</v>
      </c>
      <c r="W317" s="221" t="s">
        <v>297</v>
      </c>
      <c r="X317" s="221" t="s">
        <v>529</v>
      </c>
      <c r="Y317" s="222">
        <f>ROUND((((IF(U317=[7]Datos!$B$109,4,IF(U317=[7]Datos!$B$110,3,IF(U317=[7]Datos!$B$111,2,IF(U317=[7]Datos!$B$112,1,0)))))+(IF(V317=[7]Datos!$B$115,4,IF(V317=[7]Datos!$B$116,3,IF(V317=[7]Datos!$B$117,2,IF(V317=[7]Datos!$B$118,1,0)))))+(IF(W317=[7]Datos!$B$121,4,IF(W317=[7]Datos!$B$122,3,IF(W317=[7]Datos!$B$123,2,IF(W317=[7]Datos!$B$124,1,0)))))+(IF(X317=[7]Datos!$B$127,4,IF(X317=[7]Datos!$B$128,3,IF(X317=[7]Datos!$B$129,2,IF(X317=[7]Datos!$B$130,1,0))))))/4),0)</f>
        <v>2</v>
      </c>
      <c r="Z317" s="222">
        <f>IF(J317=[7]Datos!$B$102,5*(O317+T317+Y317),IF(J317=[7]Datos!$B$103,4*(O317+T317+Y317),IF(J317=[7]Datos!$B$104,3*(O317+T317+Y317),IF(J317=[7]Datos!$B$105,2*(O317+T317+Y317),IF(J317=[7]Datos!$B$106,1*(O317+T317+Y317),0)))))</f>
        <v>12</v>
      </c>
      <c r="AA317" s="223" t="str">
        <f t="shared" si="43"/>
        <v>RIESGO LEVE</v>
      </c>
      <c r="AB317" s="224" t="s">
        <v>742</v>
      </c>
      <c r="AC317" s="222"/>
      <c r="AD317" s="222"/>
      <c r="AE317" s="222"/>
      <c r="AF317" s="225"/>
    </row>
    <row r="318" spans="3:32" ht="96.75" customHeight="1" thickBot="1">
      <c r="C318" s="357" t="s">
        <v>41</v>
      </c>
      <c r="D318" s="358"/>
      <c r="E318" s="221" t="s">
        <v>307</v>
      </c>
      <c r="F318" s="221" t="s">
        <v>672</v>
      </c>
      <c r="G318" s="221" t="s">
        <v>696</v>
      </c>
      <c r="H318" s="221" t="s">
        <v>284</v>
      </c>
      <c r="I318" s="221" t="s">
        <v>724</v>
      </c>
      <c r="J318" s="221" t="s">
        <v>281</v>
      </c>
      <c r="K318" s="221" t="s">
        <v>749</v>
      </c>
      <c r="L318" s="221" t="s">
        <v>296</v>
      </c>
      <c r="M318" s="221" t="s">
        <v>297</v>
      </c>
      <c r="N318" s="221" t="s">
        <v>529</v>
      </c>
      <c r="O318" s="222">
        <f>ROUND((((IF(K318=[7]Datos!$B$109,4,IF(K318=[7]Datos!$B$110,3,IF(K318=[7]Datos!$B$111,2,IF(K318=[7]Datos!$B$112,1,0)))))+(IF(L318=[7]Datos!$B$115,4,IF(L318=[7]Datos!$B$116,3,IF(L318=[7]Datos!$B$117,2,IF(L318=[7]Datos!$B$118,1,0)))))+(IF(M318=[7]Datos!$B$121,4,IF(M318=[7]Datos!$B$122,3,IF(M318=[7]Datos!$B$123,2,IF(M318=[7]Datos!$B$124,1,0)))))+(IF(N318=[7]Datos!$B$127,4,IF(N318=[7]Datos!$B$128,3,IF(N318=[7]Datos!$B$129,2,IF(N318=[7]Datos!$B$130,1,0))))))/4),0)</f>
        <v>2</v>
      </c>
      <c r="P318" s="221" t="s">
        <v>749</v>
      </c>
      <c r="Q318" s="221" t="s">
        <v>296</v>
      </c>
      <c r="R318" s="221" t="s">
        <v>297</v>
      </c>
      <c r="S318" s="221" t="s">
        <v>535</v>
      </c>
      <c r="T318" s="222">
        <f>ROUND((((IF(P318=[7]Datos!$B$109,4,IF(P318=[7]Datos!$B$110,3,IF(P318=[7]Datos!$B$111,2,IF(P318=[7]Datos!$B$112,1,0)))))+(IF(Q318=[7]Datos!$B$115,4,IF(Q318=[7]Datos!$B$116,3,IF(Q318=[7]Datos!$B$117,2,IF(Q318=[7]Datos!$B$118,1,0)))))+(IF(R318=[7]Datos!$B$121,4,IF(R318=[7]Datos!$B$122,3,IF(R318=[7]Datos!$B$123,2,IF(R318=[7]Datos!$B$124,1,0)))))+(IF(S318=[7]Datos!$B$127,4,IF(S318=[7]Datos!$B$128,3,IF(S318=[7]Datos!$B$129,2,IF(S318=[7]Datos!$B$130,1,0))))))/4),0)</f>
        <v>2</v>
      </c>
      <c r="U318" s="221" t="s">
        <v>749</v>
      </c>
      <c r="V318" s="221" t="s">
        <v>296</v>
      </c>
      <c r="W318" s="221" t="s">
        <v>297</v>
      </c>
      <c r="X318" s="221" t="s">
        <v>529</v>
      </c>
      <c r="Y318" s="222">
        <f>ROUND((((IF(U318=[7]Datos!$B$109,4,IF(U318=[7]Datos!$B$110,3,IF(U318=[7]Datos!$B$111,2,IF(U318=[7]Datos!$B$112,1,0)))))+(IF(V318=[7]Datos!$B$115,4,IF(V318=[7]Datos!$B$116,3,IF(V318=[7]Datos!$B$117,2,IF(V318=[7]Datos!$B$118,1,0)))))+(IF(W318=[7]Datos!$B$121,4,IF(W318=[7]Datos!$B$122,3,IF(W318=[7]Datos!$B$123,2,IF(W318=[7]Datos!$B$124,1,0)))))+(IF(X318=[7]Datos!$B$127,4,IF(X318=[7]Datos!$B$128,3,IF(X318=[7]Datos!$B$129,2,IF(X318=[7]Datos!$B$130,1,0))))))/4),0)</f>
        <v>2</v>
      </c>
      <c r="Z318" s="222">
        <f>IF(J318=[7]Datos!$B$102,5*(O318+T318+Y318),IF(J318=[7]Datos!$B$103,4*(O318+T318+Y318),IF(J318=[7]Datos!$B$104,3*(O318+T318+Y318),IF(J318=[7]Datos!$B$105,2*(O318+T318+Y318),IF(J318=[7]Datos!$B$106,1*(O318+T318+Y318),0)))))</f>
        <v>12</v>
      </c>
      <c r="AA318" s="223" t="str">
        <f t="shared" si="43"/>
        <v>RIESGO LEVE</v>
      </c>
      <c r="AB318" s="224" t="s">
        <v>742</v>
      </c>
      <c r="AC318" s="222"/>
      <c r="AD318" s="222"/>
      <c r="AE318" s="222"/>
      <c r="AF318" s="225"/>
    </row>
    <row r="319" spans="3:32" ht="96.75" customHeight="1" thickBot="1">
      <c r="C319" s="357" t="s">
        <v>41</v>
      </c>
      <c r="D319" s="358"/>
      <c r="E319" s="221" t="s">
        <v>307</v>
      </c>
      <c r="F319" s="221" t="s">
        <v>672</v>
      </c>
      <c r="G319" s="221" t="s">
        <v>696</v>
      </c>
      <c r="H319" s="221" t="s">
        <v>688</v>
      </c>
      <c r="I319" s="221" t="s">
        <v>724</v>
      </c>
      <c r="J319" s="221" t="s">
        <v>281</v>
      </c>
      <c r="K319" s="221" t="s">
        <v>749</v>
      </c>
      <c r="L319" s="221" t="s">
        <v>296</v>
      </c>
      <c r="M319" s="221" t="s">
        <v>297</v>
      </c>
      <c r="N319" s="221" t="s">
        <v>529</v>
      </c>
      <c r="O319" s="222">
        <f>ROUND((((IF(K319=[7]Datos!$B$109,4,IF(K319=[7]Datos!$B$110,3,IF(K319=[7]Datos!$B$111,2,IF(K319=[7]Datos!$B$112,1,0)))))+(IF(L319=[7]Datos!$B$115,4,IF(L319=[7]Datos!$B$116,3,IF(L319=[7]Datos!$B$117,2,IF(L319=[7]Datos!$B$118,1,0)))))+(IF(M319=[7]Datos!$B$121,4,IF(M319=[7]Datos!$B$122,3,IF(M319=[7]Datos!$B$123,2,IF(M319=[7]Datos!$B$124,1,0)))))+(IF(N319=[7]Datos!$B$127,4,IF(N319=[7]Datos!$B$128,3,IF(N319=[7]Datos!$B$129,2,IF(N319=[7]Datos!$B$130,1,0))))))/4),0)</f>
        <v>2</v>
      </c>
      <c r="P319" s="221" t="s">
        <v>749</v>
      </c>
      <c r="Q319" s="221" t="s">
        <v>296</v>
      </c>
      <c r="R319" s="221" t="s">
        <v>297</v>
      </c>
      <c r="S319" s="221" t="s">
        <v>535</v>
      </c>
      <c r="T319" s="222">
        <f>ROUND((((IF(P319=[7]Datos!$B$109,4,IF(P319=[7]Datos!$B$110,3,IF(P319=[7]Datos!$B$111,2,IF(P319=[7]Datos!$B$112,1,0)))))+(IF(Q319=[7]Datos!$B$115,4,IF(Q319=[7]Datos!$B$116,3,IF(Q319=[7]Datos!$B$117,2,IF(Q319=[7]Datos!$B$118,1,0)))))+(IF(R319=[7]Datos!$B$121,4,IF(R319=[7]Datos!$B$122,3,IF(R319=[7]Datos!$B$123,2,IF(R319=[7]Datos!$B$124,1,0)))))+(IF(S319=[7]Datos!$B$127,4,IF(S319=[7]Datos!$B$128,3,IF(S319=[7]Datos!$B$129,2,IF(S319=[7]Datos!$B$130,1,0))))))/4),0)</f>
        <v>2</v>
      </c>
      <c r="U319" s="221" t="s">
        <v>749</v>
      </c>
      <c r="V319" s="221" t="s">
        <v>296</v>
      </c>
      <c r="W319" s="221" t="s">
        <v>297</v>
      </c>
      <c r="X319" s="221" t="s">
        <v>529</v>
      </c>
      <c r="Y319" s="222">
        <f>ROUND((((IF(U319=[7]Datos!$B$109,4,IF(U319=[7]Datos!$B$110,3,IF(U319=[7]Datos!$B$111,2,IF(U319=[7]Datos!$B$112,1,0)))))+(IF(V319=[7]Datos!$B$115,4,IF(V319=[7]Datos!$B$116,3,IF(V319=[7]Datos!$B$117,2,IF(V319=[7]Datos!$B$118,1,0)))))+(IF(W319=[7]Datos!$B$121,4,IF(W319=[7]Datos!$B$122,3,IF(W319=[7]Datos!$B$123,2,IF(W319=[7]Datos!$B$124,1,0)))))+(IF(X319=[7]Datos!$B$127,4,IF(X319=[7]Datos!$B$128,3,IF(X319=[7]Datos!$B$129,2,IF(X319=[7]Datos!$B$130,1,0))))))/4),0)</f>
        <v>2</v>
      </c>
      <c r="Z319" s="222">
        <f>IF(J319=[7]Datos!$B$102,5*(O319+T319+Y319),IF(J319=[7]Datos!$B$103,4*(O319+T319+Y319),IF(J319=[7]Datos!$B$104,3*(O319+T319+Y319),IF(J319=[7]Datos!$B$105,2*(O319+T319+Y319),IF(J319=[7]Datos!$B$106,1*(O319+T319+Y319),0)))))</f>
        <v>12</v>
      </c>
      <c r="AA319" s="223" t="str">
        <f t="shared" si="43"/>
        <v>RIESGO LEVE</v>
      </c>
      <c r="AB319" s="224" t="s">
        <v>742</v>
      </c>
      <c r="AC319" s="222"/>
      <c r="AD319" s="222"/>
      <c r="AE319" s="222"/>
      <c r="AF319" s="225"/>
    </row>
    <row r="320" spans="3:32" ht="96.75" customHeight="1" thickBot="1">
      <c r="C320" s="357" t="s">
        <v>41</v>
      </c>
      <c r="D320" s="358"/>
      <c r="E320" s="221" t="s">
        <v>307</v>
      </c>
      <c r="F320" s="221" t="s">
        <v>672</v>
      </c>
      <c r="G320" s="221" t="s">
        <v>696</v>
      </c>
      <c r="H320" s="221" t="s">
        <v>692</v>
      </c>
      <c r="I320" s="221" t="s">
        <v>726</v>
      </c>
      <c r="J320" s="221" t="s">
        <v>281</v>
      </c>
      <c r="K320" s="221" t="s">
        <v>749</v>
      </c>
      <c r="L320" s="221" t="s">
        <v>301</v>
      </c>
      <c r="M320" s="221" t="s">
        <v>297</v>
      </c>
      <c r="N320" s="221" t="s">
        <v>529</v>
      </c>
      <c r="O320" s="222">
        <f>ROUND((((IF(K320=[7]Datos!$B$109,4,IF(K320=[7]Datos!$B$110,3,IF(K320=[7]Datos!$B$111,2,IF(K320=[7]Datos!$B$112,1,0)))))+(IF(L320=[7]Datos!$B$115,4,IF(L320=[7]Datos!$B$116,3,IF(L320=[7]Datos!$B$117,2,IF(L320=[7]Datos!$B$118,1,0)))))+(IF(M320=[7]Datos!$B$121,4,IF(M320=[7]Datos!$B$122,3,IF(M320=[7]Datos!$B$123,2,IF(M320=[7]Datos!$B$124,1,0)))))+(IF(N320=[7]Datos!$B$127,4,IF(N320=[7]Datos!$B$128,3,IF(N320=[7]Datos!$B$129,2,IF(N320=[7]Datos!$B$130,1,0))))))/4),0)</f>
        <v>2</v>
      </c>
      <c r="P320" s="221" t="s">
        <v>749</v>
      </c>
      <c r="Q320" s="221" t="s">
        <v>301</v>
      </c>
      <c r="R320" s="221" t="s">
        <v>297</v>
      </c>
      <c r="S320" s="221" t="s">
        <v>536</v>
      </c>
      <c r="T320" s="222">
        <f>ROUND((((IF(P320=[7]Datos!$B$109,4,IF(P320=[7]Datos!$B$110,3,IF(P320=[7]Datos!$B$111,2,IF(P320=[7]Datos!$B$112,1,0)))))+(IF(Q320=[7]Datos!$B$115,4,IF(Q320=[7]Datos!$B$116,3,IF(Q320=[7]Datos!$B$117,2,IF(Q320=[7]Datos!$B$118,1,0)))))+(IF(R320=[7]Datos!$B$121,4,IF(R320=[7]Datos!$B$122,3,IF(R320=[7]Datos!$B$123,2,IF(R320=[7]Datos!$B$124,1,0)))))+(IF(S320=[7]Datos!$B$127,4,IF(S320=[7]Datos!$B$128,3,IF(S320=[7]Datos!$B$129,2,IF(S320=[7]Datos!$B$130,1,0))))))/4),0)</f>
        <v>1</v>
      </c>
      <c r="U320" s="221" t="s">
        <v>749</v>
      </c>
      <c r="V320" s="221" t="s">
        <v>301</v>
      </c>
      <c r="W320" s="221" t="s">
        <v>297</v>
      </c>
      <c r="X320" s="221" t="s">
        <v>540</v>
      </c>
      <c r="Y320" s="222">
        <f>ROUND((((IF(U320=[7]Datos!$B$109,4,IF(U320=[7]Datos!$B$110,3,IF(U320=[7]Datos!$B$111,2,IF(U320=[7]Datos!$B$112,1,0)))))+(IF(V320=[7]Datos!$B$115,4,IF(V320=[7]Datos!$B$116,3,IF(V320=[7]Datos!$B$117,2,IF(V320=[7]Datos!$B$118,1,0)))))+(IF(W320=[7]Datos!$B$121,4,IF(W320=[7]Datos!$B$122,3,IF(W320=[7]Datos!$B$123,2,IF(W320=[7]Datos!$B$124,1,0)))))+(IF(X320=[7]Datos!$B$127,4,IF(X320=[7]Datos!$B$128,3,IF(X320=[7]Datos!$B$129,2,IF(X320=[7]Datos!$B$130,1,0))))))/4),0)</f>
        <v>1</v>
      </c>
      <c r="Z320" s="222">
        <f>IF(J320=[7]Datos!$B$102,5*(O320+T320+Y320),IF(J320=[7]Datos!$B$103,4*(O320+T320+Y320),IF(J320=[7]Datos!$B$104,3*(O320+T320+Y320),IF(J320=[7]Datos!$B$105,2*(O320+T320+Y320),IF(J320=[7]Datos!$B$106,1*(O320+T320+Y320),0)))))</f>
        <v>8</v>
      </c>
      <c r="AA320" s="223" t="str">
        <f t="shared" si="43"/>
        <v>RIESGO LEVE</v>
      </c>
      <c r="AB320" s="224" t="s">
        <v>742</v>
      </c>
      <c r="AC320" s="222"/>
      <c r="AD320" s="222"/>
      <c r="AE320" s="222"/>
      <c r="AF320" s="225"/>
    </row>
    <row r="321" spans="3:32" ht="96.75" customHeight="1" thickBot="1">
      <c r="C321" s="357" t="s">
        <v>41</v>
      </c>
      <c r="D321" s="358"/>
      <c r="E321" s="221" t="s">
        <v>307</v>
      </c>
      <c r="F321" s="221" t="s">
        <v>672</v>
      </c>
      <c r="G321" s="221" t="s">
        <v>696</v>
      </c>
      <c r="H321" s="221" t="s">
        <v>691</v>
      </c>
      <c r="I321" s="221" t="s">
        <v>711</v>
      </c>
      <c r="J321" s="221" t="s">
        <v>279</v>
      </c>
      <c r="K321" s="221" t="s">
        <v>749</v>
      </c>
      <c r="L321" s="221" t="s">
        <v>296</v>
      </c>
      <c r="M321" s="221" t="s">
        <v>297</v>
      </c>
      <c r="N321" s="221" t="s">
        <v>530</v>
      </c>
      <c r="O321" s="222">
        <f>ROUND((((IF(K321=[7]Datos!$B$109,4,IF(K321=[7]Datos!$B$110,3,IF(K321=[7]Datos!$B$111,2,IF(K321=[7]Datos!$B$112,1,0)))))+(IF(L321=[7]Datos!$B$115,4,IF(L321=[7]Datos!$B$116,3,IF(L321=[7]Datos!$B$117,2,IF(L321=[7]Datos!$B$118,1,0)))))+(IF(M321=[7]Datos!$B$121,4,IF(M321=[7]Datos!$B$122,3,IF(M321=[7]Datos!$B$123,2,IF(M321=[7]Datos!$B$124,1,0)))))+(IF(N321=[7]Datos!$B$127,4,IF(N321=[7]Datos!$B$128,3,IF(N321=[7]Datos!$B$129,2,IF(N321=[7]Datos!$B$130,1,0))))))/4),0)</f>
        <v>2</v>
      </c>
      <c r="P321" s="221" t="s">
        <v>749</v>
      </c>
      <c r="Q321" s="221" t="s">
        <v>296</v>
      </c>
      <c r="R321" s="221" t="s">
        <v>297</v>
      </c>
      <c r="S321" s="221" t="s">
        <v>535</v>
      </c>
      <c r="T321" s="222">
        <f>ROUND((((IF(P321=[7]Datos!$B$109,4,IF(P321=[7]Datos!$B$110,3,IF(P321=[7]Datos!$B$111,2,IF(P321=[7]Datos!$B$112,1,0)))))+(IF(Q321=[7]Datos!$B$115,4,IF(Q321=[7]Datos!$B$116,3,IF(Q321=[7]Datos!$B$117,2,IF(Q321=[7]Datos!$B$118,1,0)))))+(IF(R321=[7]Datos!$B$121,4,IF(R321=[7]Datos!$B$122,3,IF(R321=[7]Datos!$B$123,2,IF(R321=[7]Datos!$B$124,1,0)))))+(IF(S321=[7]Datos!$B$127,4,IF(S321=[7]Datos!$B$128,3,IF(S321=[7]Datos!$B$129,2,IF(S321=[7]Datos!$B$130,1,0))))))/4),0)</f>
        <v>2</v>
      </c>
      <c r="U321" s="221" t="s">
        <v>749</v>
      </c>
      <c r="V321" s="221" t="s">
        <v>296</v>
      </c>
      <c r="W321" s="221" t="s">
        <v>297</v>
      </c>
      <c r="X321" s="221" t="s">
        <v>529</v>
      </c>
      <c r="Y321" s="222">
        <f>ROUND((((IF(U321=[7]Datos!$B$109,4,IF(U321=[7]Datos!$B$110,3,IF(U321=[7]Datos!$B$111,2,IF(U321=[7]Datos!$B$112,1,0)))))+(IF(V321=[7]Datos!$B$115,4,IF(V321=[7]Datos!$B$116,3,IF(V321=[7]Datos!$B$117,2,IF(V321=[7]Datos!$B$118,1,0)))))+(IF(W321=[7]Datos!$B$121,4,IF(W321=[7]Datos!$B$122,3,IF(W321=[7]Datos!$B$123,2,IF(W321=[7]Datos!$B$124,1,0)))))+(IF(X321=[7]Datos!$B$127,4,IF(X321=[7]Datos!$B$128,3,IF(X321=[7]Datos!$B$129,2,IF(X321=[7]Datos!$B$130,1,0))))))/4),0)</f>
        <v>2</v>
      </c>
      <c r="Z321" s="222">
        <f>IF(J321=[7]Datos!$B$102,5*(O321+T321+Y321),IF(J321=[7]Datos!$B$103,4*(O321+T321+Y321),IF(J321=[7]Datos!$B$104,3*(O321+T321+Y321),IF(J321=[7]Datos!$B$105,2*(O321+T321+Y321),IF(J321=[7]Datos!$B$106,1*(O321+T321+Y321),0)))))</f>
        <v>24</v>
      </c>
      <c r="AA321" s="223" t="str">
        <f t="shared" si="43"/>
        <v>RIESGO MODERADO</v>
      </c>
      <c r="AB321" s="224" t="s">
        <v>740</v>
      </c>
      <c r="AC321" s="222" t="s">
        <v>758</v>
      </c>
      <c r="AD321" s="222" t="s">
        <v>759</v>
      </c>
      <c r="AE321" s="222" t="s">
        <v>760</v>
      </c>
      <c r="AF321" s="225" t="s">
        <v>761</v>
      </c>
    </row>
    <row r="322" spans="3:32" ht="96.75" customHeight="1" thickBot="1">
      <c r="C322" s="357" t="s">
        <v>41</v>
      </c>
      <c r="D322" s="358"/>
      <c r="E322" s="221" t="s">
        <v>683</v>
      </c>
      <c r="F322" s="221" t="s">
        <v>672</v>
      </c>
      <c r="G322" s="221" t="s">
        <v>696</v>
      </c>
      <c r="H322" s="221" t="s">
        <v>691</v>
      </c>
      <c r="I322" s="221" t="s">
        <v>429</v>
      </c>
      <c r="J322" s="221" t="s">
        <v>280</v>
      </c>
      <c r="K322" s="221" t="s">
        <v>749</v>
      </c>
      <c r="L322" s="221" t="s">
        <v>296</v>
      </c>
      <c r="M322" s="221" t="s">
        <v>302</v>
      </c>
      <c r="N322" s="221" t="s">
        <v>529</v>
      </c>
      <c r="O322" s="222">
        <f>ROUND((((IF(K322=[7]Datos!$B$109,4,IF(K322=[7]Datos!$B$110,3,IF(K322=[7]Datos!$B$111,2,IF(K322=[7]Datos!$B$112,1,0)))))+(IF(L322=[7]Datos!$B$115,4,IF(L322=[7]Datos!$B$116,3,IF(L322=[7]Datos!$B$117,2,IF(L322=[7]Datos!$B$118,1,0)))))+(IF(M322=[7]Datos!$B$121,4,IF(M322=[7]Datos!$B$122,3,IF(M322=[7]Datos!$B$123,2,IF(M322=[7]Datos!$B$124,1,0)))))+(IF(N322=[7]Datos!$B$127,4,IF(N322=[7]Datos!$B$128,3,IF(N322=[7]Datos!$B$129,2,IF(N322=[7]Datos!$B$130,1,0))))))/4),0)</f>
        <v>2</v>
      </c>
      <c r="P322" s="221" t="s">
        <v>749</v>
      </c>
      <c r="Q322" s="221" t="s">
        <v>296</v>
      </c>
      <c r="R322" s="221" t="s">
        <v>302</v>
      </c>
      <c r="S322" s="221" t="s">
        <v>535</v>
      </c>
      <c r="T322" s="222">
        <f>ROUND((((IF(P322=[7]Datos!$B$109,4,IF(P322=[7]Datos!$B$110,3,IF(P322=[7]Datos!$B$111,2,IF(P322=[7]Datos!$B$112,1,0)))))+(IF(Q322=[7]Datos!$B$115,4,IF(Q322=[7]Datos!$B$116,3,IF(Q322=[7]Datos!$B$117,2,IF(Q322=[7]Datos!$B$118,1,0)))))+(IF(R322=[7]Datos!$B$121,4,IF(R322=[7]Datos!$B$122,3,IF(R322=[7]Datos!$B$123,2,IF(R322=[7]Datos!$B$124,1,0)))))+(IF(S322=[7]Datos!$B$127,4,IF(S322=[7]Datos!$B$128,3,IF(S322=[7]Datos!$B$129,2,IF(S322=[7]Datos!$B$130,1,0))))))/4),0)</f>
        <v>1</v>
      </c>
      <c r="U322" s="221" t="s">
        <v>749</v>
      </c>
      <c r="V322" s="221" t="s">
        <v>296</v>
      </c>
      <c r="W322" s="221" t="s">
        <v>302</v>
      </c>
      <c r="X322" s="221" t="s">
        <v>529</v>
      </c>
      <c r="Y322" s="222">
        <f>ROUND((((IF(U322=[7]Datos!$B$109,4,IF(U322=[7]Datos!$B$110,3,IF(U322=[7]Datos!$B$111,2,IF(U322=[7]Datos!$B$112,1,0)))))+(IF(V322=[7]Datos!$B$115,4,IF(V322=[7]Datos!$B$116,3,IF(V322=[7]Datos!$B$117,2,IF(V322=[7]Datos!$B$118,1,0)))))+(IF(W322=[7]Datos!$B$121,4,IF(W322=[7]Datos!$B$122,3,IF(W322=[7]Datos!$B$123,2,IF(W322=[7]Datos!$B$124,1,0)))))+(IF(X322=[7]Datos!$B$127,4,IF(X322=[7]Datos!$B$128,3,IF(X322=[7]Datos!$B$129,2,IF(X322=[7]Datos!$B$130,1,0))))))/4),0)</f>
        <v>2</v>
      </c>
      <c r="Z322" s="222">
        <f>IF(J322=[7]Datos!$B$102,5*(O322+T322+Y322),IF(J322=[7]Datos!$B$103,4*(O322+T322+Y322),IF(J322=[7]Datos!$B$104,3*(O322+T322+Y322),IF(J322=[7]Datos!$B$105,2*(O322+T322+Y322),IF(J322=[7]Datos!$B$106,1*(O322+T322+Y322),0)))))</f>
        <v>15</v>
      </c>
      <c r="AA322" s="223" t="str">
        <f t="shared" si="43"/>
        <v>RIESGO LEVE</v>
      </c>
      <c r="AB322" s="224" t="s">
        <v>742</v>
      </c>
      <c r="AC322" s="222"/>
      <c r="AD322" s="222"/>
      <c r="AE322" s="222"/>
      <c r="AF322" s="225"/>
    </row>
    <row r="323" spans="3:32" ht="96.75" customHeight="1" thickBot="1">
      <c r="C323" s="357" t="s">
        <v>41</v>
      </c>
      <c r="D323" s="358"/>
      <c r="E323" s="221" t="s">
        <v>683</v>
      </c>
      <c r="F323" s="221" t="s">
        <v>672</v>
      </c>
      <c r="G323" s="221" t="s">
        <v>696</v>
      </c>
      <c r="H323" s="221" t="s">
        <v>691</v>
      </c>
      <c r="I323" s="221" t="s">
        <v>415</v>
      </c>
      <c r="J323" s="221" t="s">
        <v>279</v>
      </c>
      <c r="K323" s="221" t="s">
        <v>749</v>
      </c>
      <c r="L323" s="221" t="s">
        <v>296</v>
      </c>
      <c r="M323" s="221" t="s">
        <v>302</v>
      </c>
      <c r="N323" s="221" t="s">
        <v>529</v>
      </c>
      <c r="O323" s="222">
        <f>ROUND((((IF(K323=[7]Datos!$B$109,4,IF(K323=[7]Datos!$B$110,3,IF(K323=[7]Datos!$B$111,2,IF(K323=[7]Datos!$B$112,1,0)))))+(IF(L323=[7]Datos!$B$115,4,IF(L323=[7]Datos!$B$116,3,IF(L323=[7]Datos!$B$117,2,IF(L323=[7]Datos!$B$118,1,0)))))+(IF(M323=[7]Datos!$B$121,4,IF(M323=[7]Datos!$B$122,3,IF(M323=[7]Datos!$B$123,2,IF(M323=[7]Datos!$B$124,1,0)))))+(IF(N323=[7]Datos!$B$127,4,IF(N323=[7]Datos!$B$128,3,IF(N323=[7]Datos!$B$129,2,IF(N323=[7]Datos!$B$130,1,0))))))/4),0)</f>
        <v>2</v>
      </c>
      <c r="P323" s="221" t="s">
        <v>749</v>
      </c>
      <c r="Q323" s="221" t="s">
        <v>296</v>
      </c>
      <c r="R323" s="221" t="s">
        <v>302</v>
      </c>
      <c r="S323" s="221" t="s">
        <v>535</v>
      </c>
      <c r="T323" s="222">
        <f>ROUND((((IF(P323=[7]Datos!$B$109,4,IF(P323=[7]Datos!$B$110,3,IF(P323=[7]Datos!$B$111,2,IF(P323=[7]Datos!$B$112,1,0)))))+(IF(Q323=[7]Datos!$B$115,4,IF(Q323=[7]Datos!$B$116,3,IF(Q323=[7]Datos!$B$117,2,IF(Q323=[7]Datos!$B$118,1,0)))))+(IF(R323=[7]Datos!$B$121,4,IF(R323=[7]Datos!$B$122,3,IF(R323=[7]Datos!$B$123,2,IF(R323=[7]Datos!$B$124,1,0)))))+(IF(S323=[7]Datos!$B$127,4,IF(S323=[7]Datos!$B$128,3,IF(S323=[7]Datos!$B$129,2,IF(S323=[7]Datos!$B$130,1,0))))))/4),0)</f>
        <v>1</v>
      </c>
      <c r="U323" s="221" t="s">
        <v>749</v>
      </c>
      <c r="V323" s="221" t="s">
        <v>296</v>
      </c>
      <c r="W323" s="221" t="s">
        <v>302</v>
      </c>
      <c r="X323" s="221" t="s">
        <v>529</v>
      </c>
      <c r="Y323" s="222">
        <f>ROUND((((IF(U323=[7]Datos!$B$109,4,IF(U323=[7]Datos!$B$110,3,IF(U323=[7]Datos!$B$111,2,IF(U323=[7]Datos!$B$112,1,0)))))+(IF(V323=[7]Datos!$B$115,4,IF(V323=[7]Datos!$B$116,3,IF(V323=[7]Datos!$B$117,2,IF(V323=[7]Datos!$B$118,1,0)))))+(IF(W323=[7]Datos!$B$121,4,IF(W323=[7]Datos!$B$122,3,IF(W323=[7]Datos!$B$123,2,IF(W323=[7]Datos!$B$124,1,0)))))+(IF(X323=[7]Datos!$B$127,4,IF(X323=[7]Datos!$B$128,3,IF(X323=[7]Datos!$B$129,2,IF(X323=[7]Datos!$B$130,1,0))))))/4),0)</f>
        <v>2</v>
      </c>
      <c r="Z323" s="222">
        <f>IF(J323=[7]Datos!$B$102,5*(O323+T323+Y323),IF(J323=[7]Datos!$B$103,4*(O323+T323+Y323),IF(J323=[7]Datos!$B$104,3*(O323+T323+Y323),IF(J323=[7]Datos!$B$105,2*(O323+T323+Y323),IF(J323=[7]Datos!$B$106,1*(O323+T323+Y323),0)))))</f>
        <v>20</v>
      </c>
      <c r="AA323" s="223" t="str">
        <f t="shared" si="43"/>
        <v>RIESGO LEVE</v>
      </c>
      <c r="AB323" s="224" t="s">
        <v>742</v>
      </c>
      <c r="AC323" s="222"/>
      <c r="AD323" s="222"/>
      <c r="AE323" s="222"/>
      <c r="AF323" s="225"/>
    </row>
    <row r="324" spans="3:32" ht="96.75" customHeight="1" thickBot="1">
      <c r="C324" s="357" t="s">
        <v>41</v>
      </c>
      <c r="D324" s="358"/>
      <c r="E324" s="221" t="s">
        <v>683</v>
      </c>
      <c r="F324" s="221" t="s">
        <v>672</v>
      </c>
      <c r="G324" s="221" t="s">
        <v>696</v>
      </c>
      <c r="H324" s="221" t="s">
        <v>691</v>
      </c>
      <c r="I324" s="221" t="s">
        <v>699</v>
      </c>
      <c r="J324" s="221" t="s">
        <v>280</v>
      </c>
      <c r="K324" s="221" t="s">
        <v>749</v>
      </c>
      <c r="L324" s="221" t="s">
        <v>296</v>
      </c>
      <c r="M324" s="221" t="s">
        <v>302</v>
      </c>
      <c r="N324" s="221" t="s">
        <v>530</v>
      </c>
      <c r="O324" s="222">
        <f>ROUND((((IF(K324=[7]Datos!$B$109,4,IF(K324=[7]Datos!$B$110,3,IF(K324=[7]Datos!$B$111,2,IF(K324=[7]Datos!$B$112,1,0)))))+(IF(L324=[7]Datos!$B$115,4,IF(L324=[7]Datos!$B$116,3,IF(L324=[7]Datos!$B$117,2,IF(L324=[7]Datos!$B$118,1,0)))))+(IF(M324=[7]Datos!$B$121,4,IF(M324=[7]Datos!$B$122,3,IF(M324=[7]Datos!$B$123,2,IF(M324=[7]Datos!$B$124,1,0)))))+(IF(N324=[7]Datos!$B$127,4,IF(N324=[7]Datos!$B$128,3,IF(N324=[7]Datos!$B$129,2,IF(N324=[7]Datos!$B$130,1,0))))))/4),0)</f>
        <v>1</v>
      </c>
      <c r="P324" s="221" t="s">
        <v>749</v>
      </c>
      <c r="Q324" s="221" t="s">
        <v>296</v>
      </c>
      <c r="R324" s="221" t="s">
        <v>302</v>
      </c>
      <c r="S324" s="221" t="s">
        <v>535</v>
      </c>
      <c r="T324" s="222">
        <f>ROUND((((IF(P324=[7]Datos!$B$109,4,IF(P324=[7]Datos!$B$110,3,IF(P324=[7]Datos!$B$111,2,IF(P324=[7]Datos!$B$112,1,0)))))+(IF(Q324=[7]Datos!$B$115,4,IF(Q324=[7]Datos!$B$116,3,IF(Q324=[7]Datos!$B$117,2,IF(Q324=[7]Datos!$B$118,1,0)))))+(IF(R324=[7]Datos!$B$121,4,IF(R324=[7]Datos!$B$122,3,IF(R324=[7]Datos!$B$123,2,IF(R324=[7]Datos!$B$124,1,0)))))+(IF(S324=[7]Datos!$B$127,4,IF(S324=[7]Datos!$B$128,3,IF(S324=[7]Datos!$B$129,2,IF(S324=[7]Datos!$B$130,1,0))))))/4),0)</f>
        <v>1</v>
      </c>
      <c r="U324" s="221" t="s">
        <v>749</v>
      </c>
      <c r="V324" s="221" t="s">
        <v>296</v>
      </c>
      <c r="W324" s="221" t="s">
        <v>302</v>
      </c>
      <c r="X324" s="221" t="s">
        <v>540</v>
      </c>
      <c r="Y324" s="222">
        <f>ROUND((((IF(U324=[7]Datos!$B$109,4,IF(U324=[7]Datos!$B$110,3,IF(U324=[7]Datos!$B$111,2,IF(U324=[7]Datos!$B$112,1,0)))))+(IF(V324=[7]Datos!$B$115,4,IF(V324=[7]Datos!$B$116,3,IF(V324=[7]Datos!$B$117,2,IF(V324=[7]Datos!$B$118,1,0)))))+(IF(W324=[7]Datos!$B$121,4,IF(W324=[7]Datos!$B$122,3,IF(W324=[7]Datos!$B$123,2,IF(W324=[7]Datos!$B$124,1,0)))))+(IF(X324=[7]Datos!$B$127,4,IF(X324=[7]Datos!$B$128,3,IF(X324=[7]Datos!$B$129,2,IF(X324=[7]Datos!$B$130,1,0))))))/4),0)</f>
        <v>1</v>
      </c>
      <c r="Z324" s="222">
        <f>IF(J324=[7]Datos!$B$102,5*(O324+T324+Y324),IF(J324=[7]Datos!$B$103,4*(O324+T324+Y324),IF(J324=[7]Datos!$B$104,3*(O324+T324+Y324),IF(J324=[7]Datos!$B$105,2*(O324+T324+Y324),IF(J324=[7]Datos!$B$106,1*(O324+T324+Y324),0)))))</f>
        <v>9</v>
      </c>
      <c r="AA324" s="223" t="str">
        <f t="shared" ref="AA324:AA325" si="44">IF(Z324=0,"-",IF(Z324&gt;40,"RIESGO SIGNIFICATIVO",IF(Z324&lt;21,"RIESGO LEVE","RIESGO MODERADO")))</f>
        <v>RIESGO LEVE</v>
      </c>
      <c r="AB324" s="224" t="s">
        <v>742</v>
      </c>
      <c r="AC324" s="222"/>
      <c r="AD324" s="222"/>
      <c r="AE324" s="222"/>
      <c r="AF324" s="225"/>
    </row>
    <row r="325" spans="3:32" ht="96.75" customHeight="1" thickBot="1">
      <c r="C325" s="357" t="s">
        <v>41</v>
      </c>
      <c r="D325" s="358"/>
      <c r="E325" s="221" t="s">
        <v>683</v>
      </c>
      <c r="F325" s="221" t="s">
        <v>672</v>
      </c>
      <c r="G325" s="221" t="s">
        <v>696</v>
      </c>
      <c r="H325" s="221" t="s">
        <v>691</v>
      </c>
      <c r="I325" s="221" t="s">
        <v>700</v>
      </c>
      <c r="J325" s="221" t="s">
        <v>279</v>
      </c>
      <c r="K325" s="221" t="s">
        <v>749</v>
      </c>
      <c r="L325" s="221" t="s">
        <v>296</v>
      </c>
      <c r="M325" s="221" t="s">
        <v>302</v>
      </c>
      <c r="N325" s="221" t="s">
        <v>529</v>
      </c>
      <c r="O325" s="222">
        <f>ROUND((((IF(K325=[7]Datos!$B$109,4,IF(K325=[7]Datos!$B$110,3,IF(K325=[7]Datos!$B$111,2,IF(K325=[7]Datos!$B$112,1,0)))))+(IF(L325=[7]Datos!$B$115,4,IF(L325=[7]Datos!$B$116,3,IF(L325=[7]Datos!$B$117,2,IF(L325=[7]Datos!$B$118,1,0)))))+(IF(M325=[7]Datos!$B$121,4,IF(M325=[7]Datos!$B$122,3,IF(M325=[7]Datos!$B$123,2,IF(M325=[7]Datos!$B$124,1,0)))))+(IF(N325=[7]Datos!$B$127,4,IF(N325=[7]Datos!$B$128,3,IF(N325=[7]Datos!$B$129,2,IF(N325=[7]Datos!$B$130,1,0))))))/4),0)</f>
        <v>2</v>
      </c>
      <c r="P325" s="221" t="s">
        <v>749</v>
      </c>
      <c r="Q325" s="221" t="s">
        <v>296</v>
      </c>
      <c r="R325" s="221" t="s">
        <v>302</v>
      </c>
      <c r="S325" s="221" t="s">
        <v>535</v>
      </c>
      <c r="T325" s="222">
        <f>ROUND((((IF(P325=[7]Datos!$B$109,4,IF(P325=[7]Datos!$B$110,3,IF(P325=[7]Datos!$B$111,2,IF(P325=[7]Datos!$B$112,1,0)))))+(IF(Q325=[7]Datos!$B$115,4,IF(Q325=[7]Datos!$B$116,3,IF(Q325=[7]Datos!$B$117,2,IF(Q325=[7]Datos!$B$118,1,0)))))+(IF(R325=[7]Datos!$B$121,4,IF(R325=[7]Datos!$B$122,3,IF(R325=[7]Datos!$B$123,2,IF(R325=[7]Datos!$B$124,1,0)))))+(IF(S325=[7]Datos!$B$127,4,IF(S325=[7]Datos!$B$128,3,IF(S325=[7]Datos!$B$129,2,IF(S325=[7]Datos!$B$130,1,0))))))/4),0)</f>
        <v>1</v>
      </c>
      <c r="U325" s="221" t="s">
        <v>749</v>
      </c>
      <c r="V325" s="221" t="s">
        <v>296</v>
      </c>
      <c r="W325" s="221" t="s">
        <v>302</v>
      </c>
      <c r="X325" s="221" t="s">
        <v>540</v>
      </c>
      <c r="Y325" s="222">
        <f>ROUND((((IF(U325=[7]Datos!$B$109,4,IF(U325=[7]Datos!$B$110,3,IF(U325=[7]Datos!$B$111,2,IF(U325=[7]Datos!$B$112,1,0)))))+(IF(V325=[7]Datos!$B$115,4,IF(V325=[7]Datos!$B$116,3,IF(V325=[7]Datos!$B$117,2,IF(V325=[7]Datos!$B$118,1,0)))))+(IF(W325=[7]Datos!$B$121,4,IF(W325=[7]Datos!$B$122,3,IF(W325=[7]Datos!$B$123,2,IF(W325=[7]Datos!$B$124,1,0)))))+(IF(X325=[7]Datos!$B$127,4,IF(X325=[7]Datos!$B$128,3,IF(X325=[7]Datos!$B$129,2,IF(X325=[7]Datos!$B$130,1,0))))))/4),0)</f>
        <v>1</v>
      </c>
      <c r="Z325" s="222">
        <f>IF(J325=[7]Datos!$B$102,5*(O325+T325+Y325),IF(J325=[7]Datos!$B$103,4*(O325+T325+Y325),IF(J325=[7]Datos!$B$104,3*(O325+T325+Y325),IF(J325=[7]Datos!$B$105,2*(O325+T325+Y325),IF(J325=[7]Datos!$B$106,1*(O325+T325+Y325),0)))))</f>
        <v>16</v>
      </c>
      <c r="AA325" s="223" t="str">
        <f t="shared" si="44"/>
        <v>RIESGO LEVE</v>
      </c>
      <c r="AB325" s="224" t="s">
        <v>742</v>
      </c>
      <c r="AC325" s="222"/>
      <c r="AD325" s="222"/>
      <c r="AE325" s="222"/>
      <c r="AF325" s="225"/>
    </row>
    <row r="326" spans="3:32" ht="96.75" customHeight="1" thickBot="1">
      <c r="C326" s="357" t="s">
        <v>41</v>
      </c>
      <c r="D326" s="358"/>
      <c r="E326" s="221" t="s">
        <v>683</v>
      </c>
      <c r="F326" s="221" t="s">
        <v>672</v>
      </c>
      <c r="G326" s="221" t="s">
        <v>696</v>
      </c>
      <c r="H326" s="221" t="s">
        <v>691</v>
      </c>
      <c r="I326" s="221" t="s">
        <v>701</v>
      </c>
      <c r="J326" s="221" t="s">
        <v>279</v>
      </c>
      <c r="K326" s="221" t="s">
        <v>749</v>
      </c>
      <c r="L326" s="221" t="s">
        <v>296</v>
      </c>
      <c r="M326" s="221" t="s">
        <v>300</v>
      </c>
      <c r="N326" s="221" t="s">
        <v>529</v>
      </c>
      <c r="O326" s="222">
        <f>ROUND((((IF(K326=[7]Datos!$B$109,4,IF(K326=[7]Datos!$B$110,3,IF(K326=[7]Datos!$B$111,2,IF(K326=[7]Datos!$B$112,1,0)))))+(IF(L326=[7]Datos!$B$115,4,IF(L326=[7]Datos!$B$116,3,IF(L326=[7]Datos!$B$117,2,IF(L326=[7]Datos!$B$118,1,0)))))+(IF(M326=[7]Datos!$B$121,4,IF(M326=[7]Datos!$B$122,3,IF(M326=[7]Datos!$B$123,2,IF(M326=[7]Datos!$B$124,1,0)))))+(IF(N326=[7]Datos!$B$127,4,IF(N326=[7]Datos!$B$128,3,IF(N326=[7]Datos!$B$129,2,IF(N326=[7]Datos!$B$130,1,0))))))/4),0)</f>
        <v>2</v>
      </c>
      <c r="P326" s="221" t="s">
        <v>749</v>
      </c>
      <c r="Q326" s="221" t="s">
        <v>296</v>
      </c>
      <c r="R326" s="221" t="s">
        <v>300</v>
      </c>
      <c r="S326" s="221" t="s">
        <v>535</v>
      </c>
      <c r="T326" s="222">
        <f>ROUND((((IF(P326=[7]Datos!$B$109,4,IF(P326=[7]Datos!$B$110,3,IF(P326=[7]Datos!$B$111,2,IF(P326=[7]Datos!$B$112,1,0)))))+(IF(Q326=[7]Datos!$B$115,4,IF(Q326=[7]Datos!$B$116,3,IF(Q326=[7]Datos!$B$117,2,IF(Q326=[7]Datos!$B$118,1,0)))))+(IF(R326=[7]Datos!$B$121,4,IF(R326=[7]Datos!$B$122,3,IF(R326=[7]Datos!$B$123,2,IF(R326=[7]Datos!$B$124,1,0)))))+(IF(S326=[7]Datos!$B$127,4,IF(S326=[7]Datos!$B$128,3,IF(S326=[7]Datos!$B$129,2,IF(S326=[7]Datos!$B$130,1,0))))))/4),0)</f>
        <v>1</v>
      </c>
      <c r="U326" s="221" t="s">
        <v>749</v>
      </c>
      <c r="V326" s="221" t="s">
        <v>296</v>
      </c>
      <c r="W326" s="221" t="s">
        <v>300</v>
      </c>
      <c r="X326" s="221" t="s">
        <v>529</v>
      </c>
      <c r="Y326" s="222">
        <f>ROUND((((IF(U326=[7]Datos!$B$109,4,IF(U326=[7]Datos!$B$110,3,IF(U326=[7]Datos!$B$111,2,IF(U326=[7]Datos!$B$112,1,0)))))+(IF(V326=[7]Datos!$B$115,4,IF(V326=[7]Datos!$B$116,3,IF(V326=[7]Datos!$B$117,2,IF(V326=[7]Datos!$B$118,1,0)))))+(IF(W326=[7]Datos!$B$121,4,IF(W326=[7]Datos!$B$122,3,IF(W326=[7]Datos!$B$123,2,IF(W326=[7]Datos!$B$124,1,0)))))+(IF(X326=[7]Datos!$B$127,4,IF(X326=[7]Datos!$B$128,3,IF(X326=[7]Datos!$B$129,2,IF(X326=[7]Datos!$B$130,1,0))))))/4),0)</f>
        <v>2</v>
      </c>
      <c r="Z326" s="222">
        <f>IF(J326=[7]Datos!$B$102,5*(O326+T326+Y326),IF(J326=[7]Datos!$B$103,4*(O326+T326+Y326),IF(J326=[7]Datos!$B$104,3*(O326+T326+Y326),IF(J326=[7]Datos!$B$105,2*(O326+T326+Y326),IF(J326=[7]Datos!$B$106,1*(O326+T326+Y326),0)))))</f>
        <v>20</v>
      </c>
      <c r="AA326" s="223" t="str">
        <f t="shared" ref="AA326:AA327" si="45">IF(Z326=0,"-",IF(Z326&gt;40,"RIESGO SIGNIFICATIVO",IF(Z326&lt;21,"RIESGO LEVE","RIESGO MODERADO")))</f>
        <v>RIESGO LEVE</v>
      </c>
      <c r="AB326" s="224" t="s">
        <v>742</v>
      </c>
      <c r="AC326" s="222"/>
      <c r="AD326" s="222"/>
      <c r="AE326" s="222"/>
      <c r="AF326" s="225"/>
    </row>
    <row r="327" spans="3:32" ht="96.75" customHeight="1" thickBot="1">
      <c r="C327" s="357" t="s">
        <v>41</v>
      </c>
      <c r="D327" s="358"/>
      <c r="E327" s="221" t="s">
        <v>683</v>
      </c>
      <c r="F327" s="221" t="s">
        <v>672</v>
      </c>
      <c r="G327" s="221" t="s">
        <v>696</v>
      </c>
      <c r="H327" s="221" t="s">
        <v>691</v>
      </c>
      <c r="I327" s="221" t="s">
        <v>702</v>
      </c>
      <c r="J327" s="221" t="s">
        <v>280</v>
      </c>
      <c r="K327" s="221" t="s">
        <v>749</v>
      </c>
      <c r="L327" s="221" t="s">
        <v>296</v>
      </c>
      <c r="M327" s="221" t="s">
        <v>302</v>
      </c>
      <c r="N327" s="221" t="s">
        <v>529</v>
      </c>
      <c r="O327" s="222">
        <f>ROUND((((IF(K327=[7]Datos!$B$109,4,IF(K327=[7]Datos!$B$110,3,IF(K327=[7]Datos!$B$111,2,IF(K327=[7]Datos!$B$112,1,0)))))+(IF(L327=[7]Datos!$B$115,4,IF(L327=[7]Datos!$B$116,3,IF(L327=[7]Datos!$B$117,2,IF(L327=[7]Datos!$B$118,1,0)))))+(IF(M327=[7]Datos!$B$121,4,IF(M327=[7]Datos!$B$122,3,IF(M327=[7]Datos!$B$123,2,IF(M327=[7]Datos!$B$124,1,0)))))+(IF(N327=[7]Datos!$B$127,4,IF(N327=[7]Datos!$B$128,3,IF(N327=[7]Datos!$B$129,2,IF(N327=[7]Datos!$B$130,1,0))))))/4),0)</f>
        <v>2</v>
      </c>
      <c r="P327" s="221" t="s">
        <v>749</v>
      </c>
      <c r="Q327" s="221" t="s">
        <v>296</v>
      </c>
      <c r="R327" s="221" t="s">
        <v>302</v>
      </c>
      <c r="S327" s="221" t="s">
        <v>536</v>
      </c>
      <c r="T327" s="222">
        <f>ROUND((((IF(P327=[7]Datos!$B$109,4,IF(P327=[7]Datos!$B$110,3,IF(P327=[7]Datos!$B$111,2,IF(P327=[7]Datos!$B$112,1,0)))))+(IF(Q327=[7]Datos!$B$115,4,IF(Q327=[7]Datos!$B$116,3,IF(Q327=[7]Datos!$B$117,2,IF(Q327=[7]Datos!$B$118,1,0)))))+(IF(R327=[7]Datos!$B$121,4,IF(R327=[7]Datos!$B$122,3,IF(R327=[7]Datos!$B$123,2,IF(R327=[7]Datos!$B$124,1,0)))))+(IF(S327=[7]Datos!$B$127,4,IF(S327=[7]Datos!$B$128,3,IF(S327=[7]Datos!$B$129,2,IF(S327=[7]Datos!$B$130,1,0))))))/4),0)</f>
        <v>1</v>
      </c>
      <c r="U327" s="221" t="s">
        <v>749</v>
      </c>
      <c r="V327" s="221" t="s">
        <v>296</v>
      </c>
      <c r="W327" s="221" t="s">
        <v>302</v>
      </c>
      <c r="X327" s="221" t="s">
        <v>529</v>
      </c>
      <c r="Y327" s="222">
        <f>ROUND((((IF(U327=[7]Datos!$B$109,4,IF(U327=[7]Datos!$B$110,3,IF(U327=[7]Datos!$B$111,2,IF(U327=[7]Datos!$B$112,1,0)))))+(IF(V327=[7]Datos!$B$115,4,IF(V327=[7]Datos!$B$116,3,IF(V327=[7]Datos!$B$117,2,IF(V327=[7]Datos!$B$118,1,0)))))+(IF(W327=[7]Datos!$B$121,4,IF(W327=[7]Datos!$B$122,3,IF(W327=[7]Datos!$B$123,2,IF(W327=[7]Datos!$B$124,1,0)))))+(IF(X327=[7]Datos!$B$127,4,IF(X327=[7]Datos!$B$128,3,IF(X327=[7]Datos!$B$129,2,IF(X327=[7]Datos!$B$130,1,0))))))/4),0)</f>
        <v>2</v>
      </c>
      <c r="Z327" s="222">
        <f>IF(J327=[7]Datos!$B$102,5*(O327+T327+Y327),IF(J327=[7]Datos!$B$103,4*(O327+T327+Y327),IF(J327=[7]Datos!$B$104,3*(O327+T327+Y327),IF(J327=[7]Datos!$B$105,2*(O327+T327+Y327),IF(J327=[7]Datos!$B$106,1*(O327+T327+Y327),0)))))</f>
        <v>15</v>
      </c>
      <c r="AA327" s="223" t="str">
        <f t="shared" si="45"/>
        <v>RIESGO LEVE</v>
      </c>
      <c r="AB327" s="224" t="s">
        <v>742</v>
      </c>
      <c r="AC327" s="222"/>
      <c r="AD327" s="222"/>
      <c r="AE327" s="222"/>
      <c r="AF327" s="225"/>
    </row>
    <row r="328" spans="3:32" ht="96.75" customHeight="1" thickBot="1">
      <c r="C328" s="357" t="s">
        <v>41</v>
      </c>
      <c r="D328" s="358"/>
      <c r="E328" s="221" t="s">
        <v>683</v>
      </c>
      <c r="F328" s="221" t="s">
        <v>672</v>
      </c>
      <c r="G328" s="221" t="s">
        <v>696</v>
      </c>
      <c r="H328" s="221" t="s">
        <v>284</v>
      </c>
      <c r="I328" s="221" t="s">
        <v>698</v>
      </c>
      <c r="J328" s="221" t="s">
        <v>281</v>
      </c>
      <c r="K328" s="221" t="s">
        <v>749</v>
      </c>
      <c r="L328" s="221" t="s">
        <v>296</v>
      </c>
      <c r="M328" s="221" t="s">
        <v>302</v>
      </c>
      <c r="N328" s="221" t="s">
        <v>530</v>
      </c>
      <c r="O328" s="222">
        <f>ROUND((((IF(K328=[7]Datos!$B$109,4,IF(K328=[7]Datos!$B$110,3,IF(K328=[7]Datos!$B$111,2,IF(K328=[7]Datos!$B$112,1,0)))))+(IF(L328=[7]Datos!$B$115,4,IF(L328=[7]Datos!$B$116,3,IF(L328=[7]Datos!$B$117,2,IF(L328=[7]Datos!$B$118,1,0)))))+(IF(M328=[7]Datos!$B$121,4,IF(M328=[7]Datos!$B$122,3,IF(M328=[7]Datos!$B$123,2,IF(M328=[7]Datos!$B$124,1,0)))))+(IF(N328=[7]Datos!$B$127,4,IF(N328=[7]Datos!$B$128,3,IF(N328=[7]Datos!$B$129,2,IF(N328=[7]Datos!$B$130,1,0))))))/4),0)</f>
        <v>1</v>
      </c>
      <c r="P328" s="221" t="s">
        <v>749</v>
      </c>
      <c r="Q328" s="221" t="s">
        <v>296</v>
      </c>
      <c r="R328" s="221" t="s">
        <v>302</v>
      </c>
      <c r="S328" s="221" t="s">
        <v>536</v>
      </c>
      <c r="T328" s="222">
        <f>ROUND((((IF(P328=[7]Datos!$B$109,4,IF(P328=[7]Datos!$B$110,3,IF(P328=[7]Datos!$B$111,2,IF(P328=[7]Datos!$B$112,1,0)))))+(IF(Q328=[7]Datos!$B$115,4,IF(Q328=[7]Datos!$B$116,3,IF(Q328=[7]Datos!$B$117,2,IF(Q328=[7]Datos!$B$118,1,0)))))+(IF(R328=[7]Datos!$B$121,4,IF(R328=[7]Datos!$B$122,3,IF(R328=[7]Datos!$B$123,2,IF(R328=[7]Datos!$B$124,1,0)))))+(IF(S328=[7]Datos!$B$127,4,IF(S328=[7]Datos!$B$128,3,IF(S328=[7]Datos!$B$129,2,IF(S328=[7]Datos!$B$130,1,0))))))/4),0)</f>
        <v>1</v>
      </c>
      <c r="U328" s="221" t="s">
        <v>749</v>
      </c>
      <c r="V328" s="221" t="s">
        <v>296</v>
      </c>
      <c r="W328" s="221" t="s">
        <v>302</v>
      </c>
      <c r="X328" s="221" t="s">
        <v>540</v>
      </c>
      <c r="Y328" s="222">
        <f>ROUND((((IF(U328=[7]Datos!$B$109,4,IF(U328=[7]Datos!$B$110,3,IF(U328=[7]Datos!$B$111,2,IF(U328=[7]Datos!$B$112,1,0)))))+(IF(V328=[7]Datos!$B$115,4,IF(V328=[7]Datos!$B$116,3,IF(V328=[7]Datos!$B$117,2,IF(V328=[7]Datos!$B$118,1,0)))))+(IF(W328=[7]Datos!$B$121,4,IF(W328=[7]Datos!$B$122,3,IF(W328=[7]Datos!$B$123,2,IF(W328=[7]Datos!$B$124,1,0)))))+(IF(X328=[7]Datos!$B$127,4,IF(X328=[7]Datos!$B$128,3,IF(X328=[7]Datos!$B$129,2,IF(X328=[7]Datos!$B$130,1,0))))))/4),0)</f>
        <v>1</v>
      </c>
      <c r="Z328" s="222">
        <f>IF(J328=[7]Datos!$B$102,5*(O328+T328+Y328),IF(J328=[7]Datos!$B$103,4*(O328+T328+Y328),IF(J328=[7]Datos!$B$104,3*(O328+T328+Y328),IF(J328=[7]Datos!$B$105,2*(O328+T328+Y328),IF(J328=[7]Datos!$B$106,1*(O328+T328+Y328),0)))))</f>
        <v>6</v>
      </c>
      <c r="AA328" s="223" t="str">
        <f t="shared" ref="AA328:AA329" si="46">IF(Z328=0,"-",IF(Z328&gt;40,"RIESGO SIGNIFICATIVO",IF(Z328&lt;21,"RIESGO LEVE","RIESGO MODERADO")))</f>
        <v>RIESGO LEVE</v>
      </c>
      <c r="AB328" s="224" t="s">
        <v>742</v>
      </c>
      <c r="AC328" s="222"/>
      <c r="AD328" s="222"/>
      <c r="AE328" s="222"/>
      <c r="AF328" s="225"/>
    </row>
    <row r="329" spans="3:32" ht="96.75" customHeight="1" thickBot="1">
      <c r="C329" s="357" t="s">
        <v>41</v>
      </c>
      <c r="D329" s="358"/>
      <c r="E329" s="221" t="s">
        <v>683</v>
      </c>
      <c r="F329" s="221" t="s">
        <v>672</v>
      </c>
      <c r="G329" s="221" t="s">
        <v>696</v>
      </c>
      <c r="H329" s="221" t="s">
        <v>691</v>
      </c>
      <c r="I329" s="221" t="s">
        <v>711</v>
      </c>
      <c r="J329" s="221" t="s">
        <v>279</v>
      </c>
      <c r="K329" s="221" t="s">
        <v>749</v>
      </c>
      <c r="L329" s="221" t="s">
        <v>296</v>
      </c>
      <c r="M329" s="221" t="s">
        <v>297</v>
      </c>
      <c r="N329" s="221" t="s">
        <v>530</v>
      </c>
      <c r="O329" s="222">
        <f>ROUND((((IF(K329=[7]Datos!$B$109,4,IF(K329=[7]Datos!$B$110,3,IF(K329=[7]Datos!$B$111,2,IF(K329=[7]Datos!$B$112,1,0)))))+(IF(L329=[7]Datos!$B$115,4,IF(L329=[7]Datos!$B$116,3,IF(L329=[7]Datos!$B$117,2,IF(L329=[7]Datos!$B$118,1,0)))))+(IF(M329=[7]Datos!$B$121,4,IF(M329=[7]Datos!$B$122,3,IF(M329=[7]Datos!$B$123,2,IF(M329=[7]Datos!$B$124,1,0)))))+(IF(N329=[7]Datos!$B$127,4,IF(N329=[7]Datos!$B$128,3,IF(N329=[7]Datos!$B$129,2,IF(N329=[7]Datos!$B$130,1,0))))))/4),0)</f>
        <v>2</v>
      </c>
      <c r="P329" s="221" t="s">
        <v>749</v>
      </c>
      <c r="Q329" s="221" t="s">
        <v>296</v>
      </c>
      <c r="R329" s="221" t="s">
        <v>297</v>
      </c>
      <c r="S329" s="221" t="s">
        <v>535</v>
      </c>
      <c r="T329" s="222">
        <f>ROUND((((IF(P329=[7]Datos!$B$109,4,IF(P329=[7]Datos!$B$110,3,IF(P329=[7]Datos!$B$111,2,IF(P329=[7]Datos!$B$112,1,0)))))+(IF(Q329=[7]Datos!$B$115,4,IF(Q329=[7]Datos!$B$116,3,IF(Q329=[7]Datos!$B$117,2,IF(Q329=[7]Datos!$B$118,1,0)))))+(IF(R329=[7]Datos!$B$121,4,IF(R329=[7]Datos!$B$122,3,IF(R329=[7]Datos!$B$123,2,IF(R329=[7]Datos!$B$124,1,0)))))+(IF(S329=[7]Datos!$B$127,4,IF(S329=[7]Datos!$B$128,3,IF(S329=[7]Datos!$B$129,2,IF(S329=[7]Datos!$B$130,1,0))))))/4),0)</f>
        <v>2</v>
      </c>
      <c r="U329" s="221" t="s">
        <v>749</v>
      </c>
      <c r="V329" s="221" t="s">
        <v>296</v>
      </c>
      <c r="W329" s="221" t="s">
        <v>297</v>
      </c>
      <c r="X329" s="221" t="s">
        <v>529</v>
      </c>
      <c r="Y329" s="222">
        <f>ROUND((((IF(U329=[7]Datos!$B$109,4,IF(U329=[7]Datos!$B$110,3,IF(U329=[7]Datos!$B$111,2,IF(U329=[7]Datos!$B$112,1,0)))))+(IF(V329=[7]Datos!$B$115,4,IF(V329=[7]Datos!$B$116,3,IF(V329=[7]Datos!$B$117,2,IF(V329=[7]Datos!$B$118,1,0)))))+(IF(W329=[7]Datos!$B$121,4,IF(W329=[7]Datos!$B$122,3,IF(W329=[7]Datos!$B$123,2,IF(W329=[7]Datos!$B$124,1,0)))))+(IF(X329=[7]Datos!$B$127,4,IF(X329=[7]Datos!$B$128,3,IF(X329=[7]Datos!$B$129,2,IF(X329=[7]Datos!$B$130,1,0))))))/4),0)</f>
        <v>2</v>
      </c>
      <c r="Z329" s="222">
        <f>IF(J329=[7]Datos!$B$102,5*(O329+T329+Y329),IF(J329=[7]Datos!$B$103,4*(O329+T329+Y329),IF(J329=[7]Datos!$B$104,3*(O329+T329+Y329),IF(J329=[7]Datos!$B$105,2*(O329+T329+Y329),IF(J329=[7]Datos!$B$106,1*(O329+T329+Y329),0)))))</f>
        <v>24</v>
      </c>
      <c r="AA329" s="223" t="str">
        <f t="shared" si="46"/>
        <v>RIESGO MODERADO</v>
      </c>
      <c r="AB329" s="224" t="s">
        <v>740</v>
      </c>
      <c r="AC329" s="222" t="s">
        <v>758</v>
      </c>
      <c r="AD329" s="222" t="s">
        <v>759</v>
      </c>
      <c r="AE329" s="222" t="s">
        <v>760</v>
      </c>
      <c r="AF329" s="225" t="s">
        <v>761</v>
      </c>
    </row>
    <row r="339" spans="3:9" ht="15.75" customHeight="1"/>
    <row r="340" spans="3:9" ht="16" thickBot="1"/>
    <row r="341" spans="3:9" ht="22.5" customHeight="1">
      <c r="C341" s="364" t="s">
        <v>474</v>
      </c>
      <c r="D341" s="370"/>
      <c r="E341" s="218" t="s">
        <v>476</v>
      </c>
      <c r="F341" s="218"/>
      <c r="G341" s="370" t="s">
        <v>477</v>
      </c>
      <c r="H341" s="382"/>
      <c r="I341" s="219"/>
    </row>
    <row r="342" spans="3:9" ht="52.5" customHeight="1" thickBot="1">
      <c r="C342" s="391" t="s">
        <v>763</v>
      </c>
      <c r="D342" s="392"/>
      <c r="E342" s="220" t="s">
        <v>475</v>
      </c>
      <c r="F342" s="220"/>
      <c r="G342" s="393" t="s">
        <v>475</v>
      </c>
      <c r="H342" s="394"/>
      <c r="I342" s="204"/>
    </row>
  </sheetData>
  <sheetProtection formatCells="0" formatColumns="0" formatRows="0" selectLockedCells="1"/>
  <dataConsolidate/>
  <mergeCells count="346">
    <mergeCell ref="C259:D259"/>
    <mergeCell ref="C260:D260"/>
    <mergeCell ref="C249:D249"/>
    <mergeCell ref="C239:D239"/>
    <mergeCell ref="C240:D240"/>
    <mergeCell ref="C241:D241"/>
    <mergeCell ref="C242:D242"/>
    <mergeCell ref="C243:D243"/>
    <mergeCell ref="C258:D258"/>
    <mergeCell ref="C252:D252"/>
    <mergeCell ref="C253:D253"/>
    <mergeCell ref="C254:D254"/>
    <mergeCell ref="C255:D255"/>
    <mergeCell ref="C256:D256"/>
    <mergeCell ref="C257:D257"/>
    <mergeCell ref="C250:D250"/>
    <mergeCell ref="C251:D251"/>
    <mergeCell ref="C247:D247"/>
    <mergeCell ref="C248:D248"/>
    <mergeCell ref="C238:D238"/>
    <mergeCell ref="C236:D236"/>
    <mergeCell ref="C234:D234"/>
    <mergeCell ref="C246:D246"/>
    <mergeCell ref="C244:D244"/>
    <mergeCell ref="C220:D220"/>
    <mergeCell ref="C13:D13"/>
    <mergeCell ref="C14:D14"/>
    <mergeCell ref="C16:D16"/>
    <mergeCell ref="C15:D15"/>
    <mergeCell ref="C237:D237"/>
    <mergeCell ref="C208:D208"/>
    <mergeCell ref="C222:D222"/>
    <mergeCell ref="C223:D223"/>
    <mergeCell ref="C224:D224"/>
    <mergeCell ref="C217:D217"/>
    <mergeCell ref="C218:D218"/>
    <mergeCell ref="C202:D202"/>
    <mergeCell ref="C203:D203"/>
    <mergeCell ref="C209:D209"/>
    <mergeCell ref="C210:D210"/>
    <mergeCell ref="C211:D211"/>
    <mergeCell ref="C212:D212"/>
    <mergeCell ref="C229:D229"/>
    <mergeCell ref="C232:D232"/>
    <mergeCell ref="C233:D233"/>
    <mergeCell ref="C225:D225"/>
    <mergeCell ref="C226:D226"/>
    <mergeCell ref="C227:D227"/>
    <mergeCell ref="C228:D228"/>
    <mergeCell ref="C106:D106"/>
    <mergeCell ref="C166:D166"/>
    <mergeCell ref="C157:D157"/>
    <mergeCell ref="C167:D167"/>
    <mergeCell ref="C179:D179"/>
    <mergeCell ref="C214:D214"/>
    <mergeCell ref="C215:D215"/>
    <mergeCell ref="C172:D172"/>
    <mergeCell ref="C178:D178"/>
    <mergeCell ref="C176:D176"/>
    <mergeCell ref="C170:D170"/>
    <mergeCell ref="C174:D174"/>
    <mergeCell ref="C131:D131"/>
    <mergeCell ref="C132:D132"/>
    <mergeCell ref="C171:D171"/>
    <mergeCell ref="C175:D175"/>
    <mergeCell ref="C122:D122"/>
    <mergeCell ref="C125:D125"/>
    <mergeCell ref="C117:D117"/>
    <mergeCell ref="C113:D113"/>
    <mergeCell ref="C112:D112"/>
    <mergeCell ref="C40:D40"/>
    <mergeCell ref="C230:D230"/>
    <mergeCell ref="C231:D231"/>
    <mergeCell ref="C137:D137"/>
    <mergeCell ref="C135:D135"/>
    <mergeCell ref="C136:D136"/>
    <mergeCell ref="C100:D100"/>
    <mergeCell ref="C85:D85"/>
    <mergeCell ref="C86:D86"/>
    <mergeCell ref="C87:D87"/>
    <mergeCell ref="C68:D68"/>
    <mergeCell ref="C62:D62"/>
    <mergeCell ref="C69:D69"/>
    <mergeCell ref="C70:D70"/>
    <mergeCell ref="C81:D81"/>
    <mergeCell ref="C82:D82"/>
    <mergeCell ref="C88:D88"/>
    <mergeCell ref="C92:D92"/>
    <mergeCell ref="C79:D79"/>
    <mergeCell ref="C80:D80"/>
    <mergeCell ref="C90:D90"/>
    <mergeCell ref="C341:D341"/>
    <mergeCell ref="G341:H341"/>
    <mergeCell ref="C342:D342"/>
    <mergeCell ref="G342:H342"/>
    <mergeCell ref="C21:D21"/>
    <mergeCell ref="C26:D26"/>
    <mergeCell ref="C28:D28"/>
    <mergeCell ref="C37:D37"/>
    <mergeCell ref="C38:D38"/>
    <mergeCell ref="C110:D110"/>
    <mergeCell ref="C115:D115"/>
    <mergeCell ref="C116:D116"/>
    <mergeCell ref="C119:D119"/>
    <mergeCell ref="C128:D128"/>
    <mergeCell ref="C133:D133"/>
    <mergeCell ref="C134:D134"/>
    <mergeCell ref="C142:D142"/>
    <mergeCell ref="C143:D143"/>
    <mergeCell ref="C144:D144"/>
    <mergeCell ref="C145:D145"/>
    <mergeCell ref="C169:D169"/>
    <mergeCell ref="C23:D23"/>
    <mergeCell ref="C27:D27"/>
    <mergeCell ref="C151:D151"/>
    <mergeCell ref="H2:H4"/>
    <mergeCell ref="D3:E3"/>
    <mergeCell ref="D4:E4"/>
    <mergeCell ref="C11:D11"/>
    <mergeCell ref="H8:H10"/>
    <mergeCell ref="C60:D60"/>
    <mergeCell ref="C61:D61"/>
    <mergeCell ref="C56:D56"/>
    <mergeCell ref="C35:D35"/>
    <mergeCell ref="C52:D52"/>
    <mergeCell ref="C18:D18"/>
    <mergeCell ref="C50:D50"/>
    <mergeCell ref="C51:D51"/>
    <mergeCell ref="C22:D22"/>
    <mergeCell ref="C57:D57"/>
    <mergeCell ref="C55:D55"/>
    <mergeCell ref="C43:D43"/>
    <mergeCell ref="C46:D46"/>
    <mergeCell ref="C58:D58"/>
    <mergeCell ref="C12:D12"/>
    <mergeCell ref="F8:F10"/>
    <mergeCell ref="C39:D39"/>
    <mergeCell ref="C17:D17"/>
    <mergeCell ref="C44:D44"/>
    <mergeCell ref="C2:C4"/>
    <mergeCell ref="D2:E2"/>
    <mergeCell ref="C45:D45"/>
    <mergeCell ref="C121:D121"/>
    <mergeCell ref="C123:D123"/>
    <mergeCell ref="C95:D95"/>
    <mergeCell ref="C24:D24"/>
    <mergeCell ref="C25:D25"/>
    <mergeCell ref="C29:D29"/>
    <mergeCell ref="C30:D30"/>
    <mergeCell ref="C31:D31"/>
    <mergeCell ref="C36:D36"/>
    <mergeCell ref="C75:D75"/>
    <mergeCell ref="C76:D76"/>
    <mergeCell ref="C98:D98"/>
    <mergeCell ref="C111:D111"/>
    <mergeCell ref="C32:D32"/>
    <mergeCell ref="C41:D41"/>
    <mergeCell ref="C42:D42"/>
    <mergeCell ref="C49:D49"/>
    <mergeCell ref="C71:D71"/>
    <mergeCell ref="C72:D72"/>
    <mergeCell ref="C73:D73"/>
    <mergeCell ref="C93:D93"/>
    <mergeCell ref="AB7:AF7"/>
    <mergeCell ref="AB8:AB10"/>
    <mergeCell ref="I8:I10"/>
    <mergeCell ref="C8:D10"/>
    <mergeCell ref="K9:O9"/>
    <mergeCell ref="P9:T9"/>
    <mergeCell ref="E8:E10"/>
    <mergeCell ref="G8:G10"/>
    <mergeCell ref="J8:J10"/>
    <mergeCell ref="K8:Y8"/>
    <mergeCell ref="K7:AA7"/>
    <mergeCell ref="Z8:Z10"/>
    <mergeCell ref="AA8:AA10"/>
    <mergeCell ref="U9:Y9"/>
    <mergeCell ref="AC8:AF9"/>
    <mergeCell ref="C74:D74"/>
    <mergeCell ref="C77:D77"/>
    <mergeCell ref="C83:D83"/>
    <mergeCell ref="C84:D84"/>
    <mergeCell ref="C89:D89"/>
    <mergeCell ref="C20:D20"/>
    <mergeCell ref="C47:D47"/>
    <mergeCell ref="C33:D33"/>
    <mergeCell ref="C34:D34"/>
    <mergeCell ref="C59:D59"/>
    <mergeCell ref="C101:D101"/>
    <mergeCell ref="C126:D126"/>
    <mergeCell ref="C173:D173"/>
    <mergeCell ref="C190:D190"/>
    <mergeCell ref="C156:D156"/>
    <mergeCell ref="C19:D19"/>
    <mergeCell ref="C139:D139"/>
    <mergeCell ref="C140:D140"/>
    <mergeCell ref="C141:D141"/>
    <mergeCell ref="C150:D150"/>
    <mergeCell ref="C158:D158"/>
    <mergeCell ref="C53:D53"/>
    <mergeCell ref="C54:D54"/>
    <mergeCell ref="C63:D63"/>
    <mergeCell ref="C64:D64"/>
    <mergeCell ref="C65:D65"/>
    <mergeCell ref="C66:D66"/>
    <mergeCell ref="C67:D67"/>
    <mergeCell ref="C48:D48"/>
    <mergeCell ref="C78:D78"/>
    <mergeCell ref="C130:D130"/>
    <mergeCell ref="C180:D180"/>
    <mergeCell ref="C149:D149"/>
    <mergeCell ref="C114:D114"/>
    <mergeCell ref="C315:D315"/>
    <mergeCell ref="C267:D267"/>
    <mergeCell ref="C268:D268"/>
    <mergeCell ref="C269:D269"/>
    <mergeCell ref="C270:D270"/>
    <mergeCell ref="C277:D277"/>
    <mergeCell ref="C271:D271"/>
    <mergeCell ref="C102:D102"/>
    <mergeCell ref="C127:D127"/>
    <mergeCell ref="C103:D103"/>
    <mergeCell ref="C104:D104"/>
    <mergeCell ref="C107:D107"/>
    <mergeCell ref="C108:D108"/>
    <mergeCell ref="C189:D189"/>
    <mergeCell ref="C191:D191"/>
    <mergeCell ref="C221:D221"/>
    <mergeCell ref="C192:D192"/>
    <mergeCell ref="C193:D193"/>
    <mergeCell ref="C200:D200"/>
    <mergeCell ref="C219:D219"/>
    <mergeCell ref="C188:D188"/>
    <mergeCell ref="C181:D181"/>
    <mergeCell ref="C196:D196"/>
    <mergeCell ref="C185:D185"/>
    <mergeCell ref="C329:D329"/>
    <mergeCell ref="C298:D298"/>
    <mergeCell ref="C299:D299"/>
    <mergeCell ref="C300:D300"/>
    <mergeCell ref="C301:D301"/>
    <mergeCell ref="C302:D302"/>
    <mergeCell ref="C303:D303"/>
    <mergeCell ref="C304:D304"/>
    <mergeCell ref="C305:D305"/>
    <mergeCell ref="C306:D306"/>
    <mergeCell ref="C320:D320"/>
    <mergeCell ref="C321:D321"/>
    <mergeCell ref="C323:D323"/>
    <mergeCell ref="C324:D324"/>
    <mergeCell ref="C325:D325"/>
    <mergeCell ref="C326:D326"/>
    <mergeCell ref="C327:D327"/>
    <mergeCell ref="C328:D328"/>
    <mergeCell ref="C322:D322"/>
    <mergeCell ref="C319:D319"/>
    <mergeCell ref="C316:D316"/>
    <mergeCell ref="C317:D317"/>
    <mergeCell ref="C318:D318"/>
    <mergeCell ref="C309:D309"/>
    <mergeCell ref="C314:D314"/>
    <mergeCell ref="C293:D293"/>
    <mergeCell ref="C154:D154"/>
    <mergeCell ref="C153:D153"/>
    <mergeCell ref="C278:D278"/>
    <mergeCell ref="C279:D279"/>
    <mergeCell ref="C280:D280"/>
    <mergeCell ref="C276:D276"/>
    <mergeCell ref="C273:D273"/>
    <mergeCell ref="C272:D272"/>
    <mergeCell ref="C274:D274"/>
    <mergeCell ref="C275:D275"/>
    <mergeCell ref="C261:D261"/>
    <mergeCell ref="C262:D262"/>
    <mergeCell ref="C263:D263"/>
    <mergeCell ref="C264:D264"/>
    <mergeCell ref="C265:D265"/>
    <mergeCell ref="C168:D168"/>
    <mergeCell ref="C235:D235"/>
    <mergeCell ref="C245:D245"/>
    <mergeCell ref="C165:D165"/>
    <mergeCell ref="C294:D294"/>
    <mergeCell ref="C281:D281"/>
    <mergeCell ref="C282:D282"/>
    <mergeCell ref="C311:D311"/>
    <mergeCell ref="C312:D312"/>
    <mergeCell ref="C313:D313"/>
    <mergeCell ref="C283:D283"/>
    <mergeCell ref="C285:D285"/>
    <mergeCell ref="C286:D286"/>
    <mergeCell ref="C288:D288"/>
    <mergeCell ref="C289:D289"/>
    <mergeCell ref="C292:D292"/>
    <mergeCell ref="C295:D295"/>
    <mergeCell ref="C296:D296"/>
    <mergeCell ref="C297:D297"/>
    <mergeCell ref="C310:D310"/>
    <mergeCell ref="C287:D287"/>
    <mergeCell ref="C307:D307"/>
    <mergeCell ref="C308:D308"/>
    <mergeCell ref="C291:D291"/>
    <mergeCell ref="C290:D290"/>
    <mergeCell ref="C284:D284"/>
    <mergeCell ref="C148:D148"/>
    <mergeCell ref="C152:D152"/>
    <mergeCell ref="C118:D118"/>
    <mergeCell ref="C182:D182"/>
    <mergeCell ref="C216:D216"/>
    <mergeCell ref="C159:D159"/>
    <mergeCell ref="C184:D184"/>
    <mergeCell ref="C186:D186"/>
    <mergeCell ref="C187:D187"/>
    <mergeCell ref="C199:D199"/>
    <mergeCell ref="C207:D207"/>
    <mergeCell ref="C201:D201"/>
    <mergeCell ref="C197:D197"/>
    <mergeCell ref="C198:D198"/>
    <mergeCell ref="C177:D177"/>
    <mergeCell ref="C129:D129"/>
    <mergeCell ref="C155:D155"/>
    <mergeCell ref="C147:D147"/>
    <mergeCell ref="C164:D164"/>
    <mergeCell ref="C6:E6"/>
    <mergeCell ref="C266:D266"/>
    <mergeCell ref="C91:D91"/>
    <mergeCell ref="C160:D160"/>
    <mergeCell ref="C161:D161"/>
    <mergeCell ref="C162:D162"/>
    <mergeCell ref="C163:D163"/>
    <mergeCell ref="C204:D204"/>
    <mergeCell ref="C205:D205"/>
    <mergeCell ref="C206:D206"/>
    <mergeCell ref="C194:D194"/>
    <mergeCell ref="C195:D195"/>
    <mergeCell ref="C213:D213"/>
    <mergeCell ref="C183:D183"/>
    <mergeCell ref="C94:D94"/>
    <mergeCell ref="C105:D105"/>
    <mergeCell ref="C96:D96"/>
    <mergeCell ref="C99:D99"/>
    <mergeCell ref="C109:D109"/>
    <mergeCell ref="C120:D120"/>
    <mergeCell ref="C124:D124"/>
    <mergeCell ref="C146:D146"/>
    <mergeCell ref="C97:D97"/>
    <mergeCell ref="C138:D138"/>
  </mergeCells>
  <phoneticPr fontId="20" type="noConversion"/>
  <conditionalFormatting sqref="AB343:AC1048576 AA8:AA10 AB1:AC6 AB7 AA221:AA222 AA224 AA231 AA246 AA150:AB152 AA164:AB164 AA142:AB142 AB156 AB159 AA110:AB111 AA208 AA237:AA240 AA145:AB148 AA211:AA216 AA35:AB35 AA165:AA167 AB165:AB329">
    <cfRule type="beginsWith" dxfId="623" priority="1048" operator="beginsWith" text="RIESGO SIGNIFICATIVO">
      <formula>LEFT(AA1,LEN("RIESGO SIGNIFICATIVO"))="RIESGO SIGNIFICATIVO"</formula>
    </cfRule>
    <cfRule type="beginsWith" dxfId="622" priority="1049" operator="beginsWith" text="RIESGO MODERADO">
      <formula>LEFT(AA1,LEN("RIESGO MODERADO"))="RIESGO MODERADO"</formula>
    </cfRule>
    <cfRule type="beginsWith" dxfId="621" priority="1050" operator="beginsWith" text="RIESGO LEVE">
      <formula>LEFT(AA1,LEN("RIESGO LEVE"))="RIESGO LEVE"</formula>
    </cfRule>
  </conditionalFormatting>
  <conditionalFormatting sqref="AA247:AA251 AA330:AA350 AA301 AA311:AA320 AA289 AA262 AA265:AA267 AA270:AA271 AA322:AA323">
    <cfRule type="beginsWith" dxfId="620" priority="712" operator="beginsWith" text="RIESGO SIGNIFICATIVO">
      <formula>LEFT(AA247,LEN("RIESGO SIGNIFICATIVO"))="RIESGO SIGNIFICATIVO"</formula>
    </cfRule>
    <cfRule type="beginsWith" dxfId="619" priority="713" operator="beginsWith" text="RIESGO MODERADO">
      <formula>LEFT(AA247,LEN("RIESGO MODERADO"))="RIESGO MODERADO"</formula>
    </cfRule>
    <cfRule type="beginsWith" dxfId="618" priority="714" operator="beginsWith" text="RIESGO LEVE">
      <formula>LEFT(AA247,LEN("RIESGO LEVE"))="RIESGO LEVE"</formula>
    </cfRule>
  </conditionalFormatting>
  <conditionalFormatting sqref="AA217:AA219">
    <cfRule type="beginsWith" dxfId="617" priority="709" operator="beginsWith" text="RIESGO SIGNIFICATIVO">
      <formula>LEFT(AA217,LEN("RIESGO SIGNIFICATIVO"))="RIESGO SIGNIFICATIVO"</formula>
    </cfRule>
    <cfRule type="beginsWith" dxfId="616" priority="710" operator="beginsWith" text="RIESGO MODERADO">
      <formula>LEFT(AA217,LEN("RIESGO MODERADO"))="RIESGO MODERADO"</formula>
    </cfRule>
    <cfRule type="beginsWith" dxfId="615" priority="711" operator="beginsWith" text="RIESGO LEVE">
      <formula>LEFT(AA217,LEN("RIESGO LEVE"))="RIESGO LEVE"</formula>
    </cfRule>
  </conditionalFormatting>
  <conditionalFormatting sqref="AA223">
    <cfRule type="beginsWith" dxfId="614" priority="706" operator="beginsWith" text="RIESGO SIGNIFICATIVO">
      <formula>LEFT(AA223,LEN("RIESGO SIGNIFICATIVO"))="RIESGO SIGNIFICATIVO"</formula>
    </cfRule>
    <cfRule type="beginsWith" dxfId="613" priority="707" operator="beginsWith" text="RIESGO MODERADO">
      <formula>LEFT(AA223,LEN("RIESGO MODERADO"))="RIESGO MODERADO"</formula>
    </cfRule>
    <cfRule type="beginsWith" dxfId="612" priority="708" operator="beginsWith" text="RIESGO LEVE">
      <formula>LEFT(AA223,LEN("RIESGO LEVE"))="RIESGO LEVE"</formula>
    </cfRule>
  </conditionalFormatting>
  <conditionalFormatting sqref="AA225">
    <cfRule type="beginsWith" dxfId="611" priority="703" operator="beginsWith" text="RIESGO SIGNIFICATIVO">
      <formula>LEFT(AA225,LEN("RIESGO SIGNIFICATIVO"))="RIESGO SIGNIFICATIVO"</formula>
    </cfRule>
    <cfRule type="beginsWith" dxfId="610" priority="704" operator="beginsWith" text="RIESGO MODERADO">
      <formula>LEFT(AA225,LEN("RIESGO MODERADO"))="RIESGO MODERADO"</formula>
    </cfRule>
    <cfRule type="beginsWith" dxfId="609" priority="705" operator="beginsWith" text="RIESGO LEVE">
      <formula>LEFT(AA225,LEN("RIESGO LEVE"))="RIESGO LEVE"</formula>
    </cfRule>
  </conditionalFormatting>
  <conditionalFormatting sqref="AA226">
    <cfRule type="beginsWith" dxfId="608" priority="700" operator="beginsWith" text="RIESGO SIGNIFICATIVO">
      <formula>LEFT(AA226,LEN("RIESGO SIGNIFICATIVO"))="RIESGO SIGNIFICATIVO"</formula>
    </cfRule>
    <cfRule type="beginsWith" dxfId="607" priority="701" operator="beginsWith" text="RIESGO MODERADO">
      <formula>LEFT(AA226,LEN("RIESGO MODERADO"))="RIESGO MODERADO"</formula>
    </cfRule>
    <cfRule type="beginsWith" dxfId="606" priority="702" operator="beginsWith" text="RIESGO LEVE">
      <formula>LEFT(AA226,LEN("RIESGO LEVE"))="RIESGO LEVE"</formula>
    </cfRule>
  </conditionalFormatting>
  <conditionalFormatting sqref="AA227">
    <cfRule type="beginsWith" dxfId="605" priority="697" operator="beginsWith" text="RIESGO SIGNIFICATIVO">
      <formula>LEFT(AA227,LEN("RIESGO SIGNIFICATIVO"))="RIESGO SIGNIFICATIVO"</formula>
    </cfRule>
    <cfRule type="beginsWith" dxfId="604" priority="698" operator="beginsWith" text="RIESGO MODERADO">
      <formula>LEFT(AA227,LEN("RIESGO MODERADO"))="RIESGO MODERADO"</formula>
    </cfRule>
    <cfRule type="beginsWith" dxfId="603" priority="699" operator="beginsWith" text="RIESGO LEVE">
      <formula>LEFT(AA227,LEN("RIESGO LEVE"))="RIESGO LEVE"</formula>
    </cfRule>
  </conditionalFormatting>
  <conditionalFormatting sqref="AA228">
    <cfRule type="beginsWith" dxfId="602" priority="694" operator="beginsWith" text="RIESGO SIGNIFICATIVO">
      <formula>LEFT(AA228,LEN("RIESGO SIGNIFICATIVO"))="RIESGO SIGNIFICATIVO"</formula>
    </cfRule>
    <cfRule type="beginsWith" dxfId="601" priority="695" operator="beginsWith" text="RIESGO MODERADO">
      <formula>LEFT(AA228,LEN("RIESGO MODERADO"))="RIESGO MODERADO"</formula>
    </cfRule>
    <cfRule type="beginsWith" dxfId="600" priority="696" operator="beginsWith" text="RIESGO LEVE">
      <formula>LEFT(AA228,LEN("RIESGO LEVE"))="RIESGO LEVE"</formula>
    </cfRule>
  </conditionalFormatting>
  <conditionalFormatting sqref="AA229">
    <cfRule type="beginsWith" dxfId="599" priority="691" operator="beginsWith" text="RIESGO SIGNIFICATIVO">
      <formula>LEFT(AA229,LEN("RIESGO SIGNIFICATIVO"))="RIESGO SIGNIFICATIVO"</formula>
    </cfRule>
    <cfRule type="beginsWith" dxfId="598" priority="692" operator="beginsWith" text="RIESGO MODERADO">
      <formula>LEFT(AA229,LEN("RIESGO MODERADO"))="RIESGO MODERADO"</formula>
    </cfRule>
    <cfRule type="beginsWith" dxfId="597" priority="693" operator="beginsWith" text="RIESGO LEVE">
      <formula>LEFT(AA229,LEN("RIESGO LEVE"))="RIESGO LEVE"</formula>
    </cfRule>
  </conditionalFormatting>
  <conditionalFormatting sqref="AA230">
    <cfRule type="beginsWith" dxfId="596" priority="688" operator="beginsWith" text="RIESGO SIGNIFICATIVO">
      <formula>LEFT(AA230,LEN("RIESGO SIGNIFICATIVO"))="RIESGO SIGNIFICATIVO"</formula>
    </cfRule>
    <cfRule type="beginsWith" dxfId="595" priority="689" operator="beginsWith" text="RIESGO MODERADO">
      <formula>LEFT(AA230,LEN("RIESGO MODERADO"))="RIESGO MODERADO"</formula>
    </cfRule>
    <cfRule type="beginsWith" dxfId="594" priority="690" operator="beginsWith" text="RIESGO LEVE">
      <formula>LEFT(AA230,LEN("RIESGO LEVE"))="RIESGO LEVE"</formula>
    </cfRule>
  </conditionalFormatting>
  <conditionalFormatting sqref="AA232:AA234 AA236">
    <cfRule type="beginsWith" dxfId="593" priority="685" operator="beginsWith" text="RIESGO SIGNIFICATIVO">
      <formula>LEFT(AA232,LEN("RIESGO SIGNIFICATIVO"))="RIESGO SIGNIFICATIVO"</formula>
    </cfRule>
    <cfRule type="beginsWith" dxfId="592" priority="686" operator="beginsWith" text="RIESGO MODERADO">
      <formula>LEFT(AA232,LEN("RIESGO MODERADO"))="RIESGO MODERADO"</formula>
    </cfRule>
    <cfRule type="beginsWith" dxfId="591" priority="687" operator="beginsWith" text="RIESGO LEVE">
      <formula>LEFT(AA232,LEN("RIESGO LEVE"))="RIESGO LEVE"</formula>
    </cfRule>
  </conditionalFormatting>
  <conditionalFormatting sqref="AA241:AA244">
    <cfRule type="beginsWith" dxfId="590" priority="682" operator="beginsWith" text="RIESGO SIGNIFICATIVO">
      <formula>LEFT(AA241,LEN("RIESGO SIGNIFICATIVO"))="RIESGO SIGNIFICATIVO"</formula>
    </cfRule>
    <cfRule type="beginsWith" dxfId="589" priority="683" operator="beginsWith" text="RIESGO MODERADO">
      <formula>LEFT(AA241,LEN("RIESGO MODERADO"))="RIESGO MODERADO"</formula>
    </cfRule>
    <cfRule type="beginsWith" dxfId="588" priority="684" operator="beginsWith" text="RIESGO LEVE">
      <formula>LEFT(AA241,LEN("RIESGO LEVE"))="RIESGO LEVE"</formula>
    </cfRule>
  </conditionalFormatting>
  <conditionalFormatting sqref="AA272 AA275:AA277">
    <cfRule type="beginsWith" dxfId="587" priority="676" operator="beginsWith" text="RIESGO SIGNIFICATIVO">
      <formula>LEFT(AA272,LEN("RIESGO SIGNIFICATIVO"))="RIESGO SIGNIFICATIVO"</formula>
    </cfRule>
    <cfRule type="beginsWith" dxfId="586" priority="677" operator="beginsWith" text="RIESGO MODERADO">
      <formula>LEFT(AA272,LEN("RIESGO MODERADO"))="RIESGO MODERADO"</formula>
    </cfRule>
    <cfRule type="beginsWith" dxfId="585" priority="678" operator="beginsWith" text="RIESGO LEVE">
      <formula>LEFT(AA272,LEN("RIESGO LEVE"))="RIESGO LEVE"</formula>
    </cfRule>
  </conditionalFormatting>
  <conditionalFormatting sqref="AA327">
    <cfRule type="beginsWith" dxfId="584" priority="640" operator="beginsWith" text="RIESGO SIGNIFICATIVO">
      <formula>LEFT(AA327,LEN("RIESGO SIGNIFICATIVO"))="RIESGO SIGNIFICATIVO"</formula>
    </cfRule>
    <cfRule type="beginsWith" dxfId="583" priority="641" operator="beginsWith" text="RIESGO MODERADO">
      <formula>LEFT(AA327,LEN("RIESGO MODERADO"))="RIESGO MODERADO"</formula>
    </cfRule>
    <cfRule type="beginsWith" dxfId="582" priority="642" operator="beginsWith" text="RIESGO LEVE">
      <formula>LEFT(AA327,LEN("RIESGO LEVE"))="RIESGO LEVE"</formula>
    </cfRule>
  </conditionalFormatting>
  <conditionalFormatting sqref="AA328">
    <cfRule type="beginsWith" dxfId="581" priority="670" operator="beginsWith" text="RIESGO SIGNIFICATIVO">
      <formula>LEFT(AA328,LEN("RIESGO SIGNIFICATIVO"))="RIESGO SIGNIFICATIVO"</formula>
    </cfRule>
    <cfRule type="beginsWith" dxfId="580" priority="671" operator="beginsWith" text="RIESGO MODERADO">
      <formula>LEFT(AA328,LEN("RIESGO MODERADO"))="RIESGO MODERADO"</formula>
    </cfRule>
    <cfRule type="beginsWith" dxfId="579" priority="672" operator="beginsWith" text="RIESGO LEVE">
      <formula>LEFT(AA328,LEN("RIESGO LEVE"))="RIESGO LEVE"</formula>
    </cfRule>
  </conditionalFormatting>
  <conditionalFormatting sqref="AA62:AB62">
    <cfRule type="beginsWith" dxfId="578" priority="637" operator="beginsWith" text="RIESGO SIGNIFICATIVO">
      <formula>LEFT(AA62,LEN("RIESGO SIGNIFICATIVO"))="RIESGO SIGNIFICATIVO"</formula>
    </cfRule>
    <cfRule type="beginsWith" dxfId="577" priority="638" operator="beginsWith" text="RIESGO MODERADO">
      <formula>LEFT(AA62,LEN("RIESGO MODERADO"))="RIESGO MODERADO"</formula>
    </cfRule>
    <cfRule type="beginsWith" dxfId="576" priority="639" operator="beginsWith" text="RIESGO LEVE">
      <formula>LEFT(AA62,LEN("RIESGO LEVE"))="RIESGO LEVE"</formula>
    </cfRule>
  </conditionalFormatting>
  <conditionalFormatting sqref="AA326">
    <cfRule type="beginsWith" dxfId="575" priority="658" operator="beginsWith" text="RIESGO SIGNIFICATIVO">
      <formula>LEFT(AA326,LEN("RIESGO SIGNIFICATIVO"))="RIESGO SIGNIFICATIVO"</formula>
    </cfRule>
    <cfRule type="beginsWith" dxfId="574" priority="659" operator="beginsWith" text="RIESGO MODERADO">
      <formula>LEFT(AA326,LEN("RIESGO MODERADO"))="RIESGO MODERADO"</formula>
    </cfRule>
    <cfRule type="beginsWith" dxfId="573" priority="660" operator="beginsWith" text="RIESGO LEVE">
      <formula>LEFT(AA326,LEN("RIESGO LEVE"))="RIESGO LEVE"</formula>
    </cfRule>
  </conditionalFormatting>
  <conditionalFormatting sqref="AA324">
    <cfRule type="beginsWith" dxfId="572" priority="652" operator="beginsWith" text="RIESGO SIGNIFICATIVO">
      <formula>LEFT(AA324,LEN("RIESGO SIGNIFICATIVO"))="RIESGO SIGNIFICATIVO"</formula>
    </cfRule>
    <cfRule type="beginsWith" dxfId="571" priority="653" operator="beginsWith" text="RIESGO MODERADO">
      <formula>LEFT(AA324,LEN("RIESGO MODERADO"))="RIESGO MODERADO"</formula>
    </cfRule>
    <cfRule type="beginsWith" dxfId="570" priority="654" operator="beginsWith" text="RIESGO LEVE">
      <formula>LEFT(AA324,LEN("RIESGO LEVE"))="RIESGO LEVE"</formula>
    </cfRule>
  </conditionalFormatting>
  <conditionalFormatting sqref="AA325">
    <cfRule type="beginsWith" dxfId="569" priority="646" operator="beginsWith" text="RIESGO SIGNIFICATIVO">
      <formula>LEFT(AA325,LEN("RIESGO SIGNIFICATIVO"))="RIESGO SIGNIFICATIVO"</formula>
    </cfRule>
    <cfRule type="beginsWith" dxfId="568" priority="647" operator="beginsWith" text="RIESGO MODERADO">
      <formula>LEFT(AA325,LEN("RIESGO MODERADO"))="RIESGO MODERADO"</formula>
    </cfRule>
    <cfRule type="beginsWith" dxfId="567" priority="648" operator="beginsWith" text="RIESGO LEVE">
      <formula>LEFT(AA325,LEN("RIESGO LEVE"))="RIESGO LEVE"</formula>
    </cfRule>
  </conditionalFormatting>
  <conditionalFormatting sqref="AA88:AB88">
    <cfRule type="beginsWith" dxfId="566" priority="634" operator="beginsWith" text="RIESGO SIGNIFICATIVO">
      <formula>LEFT(AA88,LEN("RIESGO SIGNIFICATIVO"))="RIESGO SIGNIFICATIVO"</formula>
    </cfRule>
    <cfRule type="beginsWith" dxfId="565" priority="635" operator="beginsWith" text="RIESGO MODERADO">
      <formula>LEFT(AA88,LEN("RIESGO MODERADO"))="RIESGO MODERADO"</formula>
    </cfRule>
    <cfRule type="beginsWith" dxfId="564" priority="636" operator="beginsWith" text="RIESGO LEVE">
      <formula>LEFT(AA88,LEN("RIESGO LEVE"))="RIESGO LEVE"</formula>
    </cfRule>
  </conditionalFormatting>
  <conditionalFormatting sqref="AA149:AB149">
    <cfRule type="beginsWith" dxfId="563" priority="631" operator="beginsWith" text="RIESGO SIGNIFICATIVO">
      <formula>LEFT(AA149,LEN("RIESGO SIGNIFICATIVO"))="RIESGO SIGNIFICATIVO"</formula>
    </cfRule>
    <cfRule type="beginsWith" dxfId="562" priority="632" operator="beginsWith" text="RIESGO MODERADO">
      <formula>LEFT(AA149,LEN("RIESGO MODERADO"))="RIESGO MODERADO"</formula>
    </cfRule>
    <cfRule type="beginsWith" dxfId="561" priority="633" operator="beginsWith" text="RIESGO LEVE">
      <formula>LEFT(AA149,LEN("RIESGO LEVE"))="RIESGO LEVE"</formula>
    </cfRule>
  </conditionalFormatting>
  <conditionalFormatting sqref="AA168">
    <cfRule type="beginsWith" dxfId="560" priority="628" operator="beginsWith" text="RIESGO SIGNIFICATIVO">
      <formula>LEFT(AA168,LEN("RIESGO SIGNIFICATIVO"))="RIESGO SIGNIFICATIVO"</formula>
    </cfRule>
    <cfRule type="beginsWith" dxfId="559" priority="629" operator="beginsWith" text="RIESGO MODERADO">
      <formula>LEFT(AA168,LEN("RIESGO MODERADO"))="RIESGO MODERADO"</formula>
    </cfRule>
    <cfRule type="beginsWith" dxfId="558" priority="630" operator="beginsWith" text="RIESGO LEVE">
      <formula>LEFT(AA168,LEN("RIESGO LEVE"))="RIESGO LEVE"</formula>
    </cfRule>
  </conditionalFormatting>
  <conditionalFormatting sqref="AA235">
    <cfRule type="beginsWith" dxfId="557" priority="625" operator="beginsWith" text="RIESGO SIGNIFICATIVO">
      <formula>LEFT(AA235,LEN("RIESGO SIGNIFICATIVO"))="RIESGO SIGNIFICATIVO"</formula>
    </cfRule>
    <cfRule type="beginsWith" dxfId="556" priority="626" operator="beginsWith" text="RIESGO MODERADO">
      <formula>LEFT(AA235,LEN("RIESGO MODERADO"))="RIESGO MODERADO"</formula>
    </cfRule>
    <cfRule type="beginsWith" dxfId="555" priority="627" operator="beginsWith" text="RIESGO LEVE">
      <formula>LEFT(AA235,LEN("RIESGO LEVE"))="RIESGO LEVE"</formula>
    </cfRule>
  </conditionalFormatting>
  <conditionalFormatting sqref="AA245">
    <cfRule type="beginsWith" dxfId="554" priority="622" operator="beginsWith" text="RIESGO SIGNIFICATIVO">
      <formula>LEFT(AA245,LEN("RIESGO SIGNIFICATIVO"))="RIESGO SIGNIFICATIVO"</formula>
    </cfRule>
    <cfRule type="beginsWith" dxfId="553" priority="623" operator="beginsWith" text="RIESGO MODERADO">
      <formula>LEFT(AA245,LEN("RIESGO MODERADO"))="RIESGO MODERADO"</formula>
    </cfRule>
    <cfRule type="beginsWith" dxfId="552" priority="624" operator="beginsWith" text="RIESGO LEVE">
      <formula>LEFT(AA245,LEN("RIESGO LEVE"))="RIESGO LEVE"</formula>
    </cfRule>
  </conditionalFormatting>
  <conditionalFormatting sqref="AA37:AB37">
    <cfRule type="beginsWith" dxfId="551" priority="619" operator="beginsWith" text="RIESGO SIGNIFICATIVO">
      <formula>LEFT(AA37,LEN("RIESGO SIGNIFICATIVO"))="RIESGO SIGNIFICATIVO"</formula>
    </cfRule>
    <cfRule type="beginsWith" dxfId="550" priority="620" operator="beginsWith" text="RIESGO MODERADO">
      <formula>LEFT(AA37,LEN("RIESGO MODERADO"))="RIESGO MODERADO"</formula>
    </cfRule>
    <cfRule type="beginsWith" dxfId="549" priority="621" operator="beginsWith" text="RIESGO LEVE">
      <formula>LEFT(AA37,LEN("RIESGO LEVE"))="RIESGO LEVE"</formula>
    </cfRule>
  </conditionalFormatting>
  <conditionalFormatting sqref="AA38:AA39">
    <cfRule type="beginsWith" dxfId="548" priority="616" operator="beginsWith" text="RIESGO SIGNIFICATIVO">
      <formula>LEFT(AA38,LEN("RIESGO SIGNIFICATIVO"))="RIESGO SIGNIFICATIVO"</formula>
    </cfRule>
    <cfRule type="beginsWith" dxfId="547" priority="617" operator="beginsWith" text="RIESGO MODERADO">
      <formula>LEFT(AA38,LEN("RIESGO MODERADO"))="RIESGO MODERADO"</formula>
    </cfRule>
    <cfRule type="beginsWith" dxfId="546" priority="618" operator="beginsWith" text="RIESGO LEVE">
      <formula>LEFT(AA38,LEN("RIESGO LEVE"))="RIESGO LEVE"</formula>
    </cfRule>
  </conditionalFormatting>
  <conditionalFormatting sqref="AA40:AB41">
    <cfRule type="beginsWith" dxfId="545" priority="613" operator="beginsWith" text="RIESGO SIGNIFICATIVO">
      <formula>LEFT(AA40,LEN("RIESGO SIGNIFICATIVO"))="RIESGO SIGNIFICATIVO"</formula>
    </cfRule>
    <cfRule type="beginsWith" dxfId="544" priority="614" operator="beginsWith" text="RIESGO MODERADO">
      <formula>LEFT(AA40,LEN("RIESGO MODERADO"))="RIESGO MODERADO"</formula>
    </cfRule>
    <cfRule type="beginsWith" dxfId="543" priority="615" operator="beginsWith" text="RIESGO LEVE">
      <formula>LEFT(AA40,LEN("RIESGO LEVE"))="RIESGO LEVE"</formula>
    </cfRule>
  </conditionalFormatting>
  <conditionalFormatting sqref="AA42:AB44">
    <cfRule type="beginsWith" dxfId="542" priority="610" operator="beginsWith" text="RIESGO SIGNIFICATIVO">
      <formula>LEFT(AA42,LEN("RIESGO SIGNIFICATIVO"))="RIESGO SIGNIFICATIVO"</formula>
    </cfRule>
    <cfRule type="beginsWith" dxfId="541" priority="611" operator="beginsWith" text="RIESGO MODERADO">
      <formula>LEFT(AA42,LEN("RIESGO MODERADO"))="RIESGO MODERADO"</formula>
    </cfRule>
    <cfRule type="beginsWith" dxfId="540" priority="612" operator="beginsWith" text="RIESGO LEVE">
      <formula>LEFT(AA42,LEN("RIESGO LEVE"))="RIESGO LEVE"</formula>
    </cfRule>
  </conditionalFormatting>
  <conditionalFormatting sqref="AA45:AB47">
    <cfRule type="beginsWith" dxfId="539" priority="607" operator="beginsWith" text="RIESGO SIGNIFICATIVO">
      <formula>LEFT(AA45,LEN("RIESGO SIGNIFICATIVO"))="RIESGO SIGNIFICATIVO"</formula>
    </cfRule>
    <cfRule type="beginsWith" dxfId="538" priority="608" operator="beginsWith" text="RIESGO MODERADO">
      <formula>LEFT(AA45,LEN("RIESGO MODERADO"))="RIESGO MODERADO"</formula>
    </cfRule>
    <cfRule type="beginsWith" dxfId="537" priority="609" operator="beginsWith" text="RIESGO LEVE">
      <formula>LEFT(AA45,LEN("RIESGO LEVE"))="RIESGO LEVE"</formula>
    </cfRule>
  </conditionalFormatting>
  <conditionalFormatting sqref="AA55:AB56">
    <cfRule type="beginsWith" dxfId="536" priority="604" operator="beginsWith" text="RIESGO SIGNIFICATIVO">
      <formula>LEFT(AA55,LEN("RIESGO SIGNIFICATIVO"))="RIESGO SIGNIFICATIVO"</formula>
    </cfRule>
    <cfRule type="beginsWith" dxfId="535" priority="605" operator="beginsWith" text="RIESGO MODERADO">
      <formula>LEFT(AA55,LEN("RIESGO MODERADO"))="RIESGO MODERADO"</formula>
    </cfRule>
    <cfRule type="beginsWith" dxfId="534" priority="606" operator="beginsWith" text="RIESGO LEVE">
      <formula>LEFT(AA55,LEN("RIESGO LEVE"))="RIESGO LEVE"</formula>
    </cfRule>
  </conditionalFormatting>
  <conditionalFormatting sqref="AA58:AB59">
    <cfRule type="beginsWith" dxfId="533" priority="601" operator="beginsWith" text="RIESGO SIGNIFICATIVO">
      <formula>LEFT(AA58,LEN("RIESGO SIGNIFICATIVO"))="RIESGO SIGNIFICATIVO"</formula>
    </cfRule>
    <cfRule type="beginsWith" dxfId="532" priority="602" operator="beginsWith" text="RIESGO MODERADO">
      <formula>LEFT(AA58,LEN("RIESGO MODERADO"))="RIESGO MODERADO"</formula>
    </cfRule>
    <cfRule type="beginsWith" dxfId="531" priority="603" operator="beginsWith" text="RIESGO LEVE">
      <formula>LEFT(AA58,LEN("RIESGO LEVE"))="RIESGO LEVE"</formula>
    </cfRule>
  </conditionalFormatting>
  <conditionalFormatting sqref="AA60:AB61">
    <cfRule type="beginsWith" dxfId="530" priority="598" operator="beginsWith" text="RIESGO SIGNIFICATIVO">
      <formula>LEFT(AA60,LEN("RIESGO SIGNIFICATIVO"))="RIESGO SIGNIFICATIVO"</formula>
    </cfRule>
    <cfRule type="beginsWith" dxfId="529" priority="599" operator="beginsWith" text="RIESGO MODERADO">
      <formula>LEFT(AA60,LEN("RIESGO MODERADO"))="RIESGO MODERADO"</formula>
    </cfRule>
    <cfRule type="beginsWith" dxfId="528" priority="600" operator="beginsWith" text="RIESGO LEVE">
      <formula>LEFT(AA60,LEN("RIESGO LEVE"))="RIESGO LEVE"</formula>
    </cfRule>
  </conditionalFormatting>
  <conditionalFormatting sqref="AA63:AB64">
    <cfRule type="beginsWith" dxfId="527" priority="595" operator="beginsWith" text="RIESGO SIGNIFICATIVO">
      <formula>LEFT(AA63,LEN("RIESGO SIGNIFICATIVO"))="RIESGO SIGNIFICATIVO"</formula>
    </cfRule>
    <cfRule type="beginsWith" dxfId="526" priority="596" operator="beginsWith" text="RIESGO MODERADO">
      <formula>LEFT(AA63,LEN("RIESGO MODERADO"))="RIESGO MODERADO"</formula>
    </cfRule>
    <cfRule type="beginsWith" dxfId="525" priority="597" operator="beginsWith" text="RIESGO LEVE">
      <formula>LEFT(AA63,LEN("RIESGO LEVE"))="RIESGO LEVE"</formula>
    </cfRule>
  </conditionalFormatting>
  <conditionalFormatting sqref="AA65:AB67">
    <cfRule type="beginsWith" dxfId="524" priority="592" operator="beginsWith" text="RIESGO SIGNIFICATIVO">
      <formula>LEFT(AA65,LEN("RIESGO SIGNIFICATIVO"))="RIESGO SIGNIFICATIVO"</formula>
    </cfRule>
    <cfRule type="beginsWith" dxfId="523" priority="593" operator="beginsWith" text="RIESGO MODERADO">
      <formula>LEFT(AA65,LEN("RIESGO MODERADO"))="RIESGO MODERADO"</formula>
    </cfRule>
    <cfRule type="beginsWith" dxfId="522" priority="594" operator="beginsWith" text="RIESGO LEVE">
      <formula>LEFT(AA65,LEN("RIESGO LEVE"))="RIESGO LEVE"</formula>
    </cfRule>
  </conditionalFormatting>
  <conditionalFormatting sqref="AA68:AB70">
    <cfRule type="beginsWith" dxfId="521" priority="589" operator="beginsWith" text="RIESGO SIGNIFICATIVO">
      <formula>LEFT(AA68,LEN("RIESGO SIGNIFICATIVO"))="RIESGO SIGNIFICATIVO"</formula>
    </cfRule>
    <cfRule type="beginsWith" dxfId="520" priority="590" operator="beginsWith" text="RIESGO MODERADO">
      <formula>LEFT(AA68,LEN("RIESGO MODERADO"))="RIESGO MODERADO"</formula>
    </cfRule>
    <cfRule type="beginsWith" dxfId="519" priority="591" operator="beginsWith" text="RIESGO LEVE">
      <formula>LEFT(AA68,LEN("RIESGO LEVE"))="RIESGO LEVE"</formula>
    </cfRule>
  </conditionalFormatting>
  <conditionalFormatting sqref="AA73:AB74">
    <cfRule type="beginsWith" dxfId="518" priority="586" operator="beginsWith" text="RIESGO SIGNIFICATIVO">
      <formula>LEFT(AA73,LEN("RIESGO SIGNIFICATIVO"))="RIESGO SIGNIFICATIVO"</formula>
    </cfRule>
    <cfRule type="beginsWith" dxfId="517" priority="587" operator="beginsWith" text="RIESGO MODERADO">
      <formula>LEFT(AA73,LEN("RIESGO MODERADO"))="RIESGO MODERADO"</formula>
    </cfRule>
    <cfRule type="beginsWith" dxfId="516" priority="588" operator="beginsWith" text="RIESGO LEVE">
      <formula>LEFT(AA73,LEN("RIESGO LEVE"))="RIESGO LEVE"</formula>
    </cfRule>
  </conditionalFormatting>
  <conditionalFormatting sqref="AA75:AB78">
    <cfRule type="beginsWith" dxfId="515" priority="583" operator="beginsWith" text="RIESGO SIGNIFICATIVO">
      <formula>LEFT(AA75,LEN("RIESGO SIGNIFICATIVO"))="RIESGO SIGNIFICATIVO"</formula>
    </cfRule>
    <cfRule type="beginsWith" dxfId="514" priority="584" operator="beginsWith" text="RIESGO MODERADO">
      <formula>LEFT(AA75,LEN("RIESGO MODERADO"))="RIESGO MODERADO"</formula>
    </cfRule>
    <cfRule type="beginsWith" dxfId="513" priority="585" operator="beginsWith" text="RIESGO LEVE">
      <formula>LEFT(AA75,LEN("RIESGO LEVE"))="RIESGO LEVE"</formula>
    </cfRule>
  </conditionalFormatting>
  <conditionalFormatting sqref="AA85:AB87">
    <cfRule type="beginsWith" dxfId="512" priority="580" operator="beginsWith" text="RIESGO SIGNIFICATIVO">
      <formula>LEFT(AA85,LEN("RIESGO SIGNIFICATIVO"))="RIESGO SIGNIFICATIVO"</formula>
    </cfRule>
    <cfRule type="beginsWith" dxfId="511" priority="581" operator="beginsWith" text="RIESGO MODERADO">
      <formula>LEFT(AA85,LEN("RIESGO MODERADO"))="RIESGO MODERADO"</formula>
    </cfRule>
    <cfRule type="beginsWith" dxfId="510" priority="582" operator="beginsWith" text="RIESGO LEVE">
      <formula>LEFT(AA85,LEN("RIESGO LEVE"))="RIESGO LEVE"</formula>
    </cfRule>
  </conditionalFormatting>
  <conditionalFormatting sqref="AA89:AB89">
    <cfRule type="beginsWith" dxfId="509" priority="577" operator="beginsWith" text="RIESGO SIGNIFICATIVO">
      <formula>LEFT(AA89,LEN("RIESGO SIGNIFICATIVO"))="RIESGO SIGNIFICATIVO"</formula>
    </cfRule>
    <cfRule type="beginsWith" dxfId="508" priority="578" operator="beginsWith" text="RIESGO MODERADO">
      <formula>LEFT(AA89,LEN("RIESGO MODERADO"))="RIESGO MODERADO"</formula>
    </cfRule>
    <cfRule type="beginsWith" dxfId="507" priority="579" operator="beginsWith" text="RIESGO LEVE">
      <formula>LEFT(AA89,LEN("RIESGO LEVE"))="RIESGO LEVE"</formula>
    </cfRule>
  </conditionalFormatting>
  <conditionalFormatting sqref="AA49:AB49 AA51:AB51">
    <cfRule type="beginsWith" dxfId="506" priority="574" operator="beginsWith" text="RIESGO SIGNIFICATIVO">
      <formula>LEFT(AA49,LEN("RIESGO SIGNIFICATIVO"))="RIESGO SIGNIFICATIVO"</formula>
    </cfRule>
    <cfRule type="beginsWith" dxfId="505" priority="575" operator="beginsWith" text="RIESGO MODERADO">
      <formula>LEFT(AA49,LEN("RIESGO MODERADO"))="RIESGO MODERADO"</formula>
    </cfRule>
    <cfRule type="beginsWith" dxfId="504" priority="576" operator="beginsWith" text="RIESGO LEVE">
      <formula>LEFT(AA49,LEN("RIESGO LEVE"))="RIESGO LEVE"</formula>
    </cfRule>
  </conditionalFormatting>
  <conditionalFormatting sqref="AA50:AB50">
    <cfRule type="beginsWith" dxfId="503" priority="571" operator="beginsWith" text="RIESGO SIGNIFICATIVO">
      <formula>LEFT(AA50,LEN("RIESGO SIGNIFICATIVO"))="RIESGO SIGNIFICATIVO"</formula>
    </cfRule>
    <cfRule type="beginsWith" dxfId="502" priority="572" operator="beginsWith" text="RIESGO MODERADO">
      <formula>LEFT(AA50,LEN("RIESGO MODERADO"))="RIESGO MODERADO"</formula>
    </cfRule>
    <cfRule type="beginsWith" dxfId="501" priority="573" operator="beginsWith" text="RIESGO LEVE">
      <formula>LEFT(AA50,LEN("RIESGO LEVE"))="RIESGO LEVE"</formula>
    </cfRule>
  </conditionalFormatting>
  <conditionalFormatting sqref="AA52:AB52">
    <cfRule type="beginsWith" dxfId="500" priority="568" operator="beginsWith" text="RIESGO SIGNIFICATIVO">
      <formula>LEFT(AA52,LEN("RIESGO SIGNIFICATIVO"))="RIESGO SIGNIFICATIVO"</formula>
    </cfRule>
    <cfRule type="beginsWith" dxfId="499" priority="569" operator="beginsWith" text="RIESGO MODERADO">
      <formula>LEFT(AA52,LEN("RIESGO MODERADO"))="RIESGO MODERADO"</formula>
    </cfRule>
    <cfRule type="beginsWith" dxfId="498" priority="570" operator="beginsWith" text="RIESGO LEVE">
      <formula>LEFT(AA52,LEN("RIESGO LEVE"))="RIESGO LEVE"</formula>
    </cfRule>
  </conditionalFormatting>
  <conditionalFormatting sqref="AA53:AB53">
    <cfRule type="beginsWith" dxfId="497" priority="565" operator="beginsWith" text="RIESGO SIGNIFICATIVO">
      <formula>LEFT(AA53,LEN("RIESGO SIGNIFICATIVO"))="RIESGO SIGNIFICATIVO"</formula>
    </cfRule>
    <cfRule type="beginsWith" dxfId="496" priority="566" operator="beginsWith" text="RIESGO MODERADO">
      <formula>LEFT(AA53,LEN("RIESGO MODERADO"))="RIESGO MODERADO"</formula>
    </cfRule>
    <cfRule type="beginsWith" dxfId="495" priority="567" operator="beginsWith" text="RIESGO LEVE">
      <formula>LEFT(AA53,LEN("RIESGO LEVE"))="RIESGO LEVE"</formula>
    </cfRule>
  </conditionalFormatting>
  <conditionalFormatting sqref="AA54:AB54">
    <cfRule type="beginsWith" dxfId="494" priority="562" operator="beginsWith" text="RIESGO SIGNIFICATIVO">
      <formula>LEFT(AA54,LEN("RIESGO SIGNIFICATIVO"))="RIESGO SIGNIFICATIVO"</formula>
    </cfRule>
    <cfRule type="beginsWith" dxfId="493" priority="563" operator="beginsWith" text="RIESGO MODERADO">
      <formula>LEFT(AA54,LEN("RIESGO MODERADO"))="RIESGO MODERADO"</formula>
    </cfRule>
    <cfRule type="beginsWith" dxfId="492" priority="564" operator="beginsWith" text="RIESGO LEVE">
      <formula>LEFT(AA54,LEN("RIESGO LEVE"))="RIESGO LEVE"</formula>
    </cfRule>
  </conditionalFormatting>
  <conditionalFormatting sqref="AA79:AB79 AA81:AB81">
    <cfRule type="beginsWith" dxfId="491" priority="559" operator="beginsWith" text="RIESGO SIGNIFICATIVO">
      <formula>LEFT(AA79,LEN("RIESGO SIGNIFICATIVO"))="RIESGO SIGNIFICATIVO"</formula>
    </cfRule>
    <cfRule type="beginsWith" dxfId="490" priority="560" operator="beginsWith" text="RIESGO MODERADO">
      <formula>LEFT(AA79,LEN("RIESGO MODERADO"))="RIESGO MODERADO"</formula>
    </cfRule>
    <cfRule type="beginsWith" dxfId="489" priority="561" operator="beginsWith" text="RIESGO LEVE">
      <formula>LEFT(AA79,LEN("RIESGO LEVE"))="RIESGO LEVE"</formula>
    </cfRule>
  </conditionalFormatting>
  <conditionalFormatting sqref="AA80:AB80">
    <cfRule type="beginsWith" dxfId="488" priority="556" operator="beginsWith" text="RIESGO SIGNIFICATIVO">
      <formula>LEFT(AA80,LEN("RIESGO SIGNIFICATIVO"))="RIESGO SIGNIFICATIVO"</formula>
    </cfRule>
    <cfRule type="beginsWith" dxfId="487" priority="557" operator="beginsWith" text="RIESGO MODERADO">
      <formula>LEFT(AA80,LEN("RIESGO MODERADO"))="RIESGO MODERADO"</formula>
    </cfRule>
    <cfRule type="beginsWith" dxfId="486" priority="558" operator="beginsWith" text="RIESGO LEVE">
      <formula>LEFT(AA80,LEN("RIESGO LEVE"))="RIESGO LEVE"</formula>
    </cfRule>
  </conditionalFormatting>
  <conditionalFormatting sqref="AA82:AB82">
    <cfRule type="beginsWith" dxfId="485" priority="553" operator="beginsWith" text="RIESGO SIGNIFICATIVO">
      <formula>LEFT(AA82,LEN("RIESGO SIGNIFICATIVO"))="RIESGO SIGNIFICATIVO"</formula>
    </cfRule>
    <cfRule type="beginsWith" dxfId="484" priority="554" operator="beginsWith" text="RIESGO MODERADO">
      <formula>LEFT(AA82,LEN("RIESGO MODERADO"))="RIESGO MODERADO"</formula>
    </cfRule>
    <cfRule type="beginsWith" dxfId="483" priority="555" operator="beginsWith" text="RIESGO LEVE">
      <formula>LEFT(AA82,LEN("RIESGO LEVE"))="RIESGO LEVE"</formula>
    </cfRule>
  </conditionalFormatting>
  <conditionalFormatting sqref="AA83:AB83">
    <cfRule type="beginsWith" dxfId="482" priority="550" operator="beginsWith" text="RIESGO SIGNIFICATIVO">
      <formula>LEFT(AA83,LEN("RIESGO SIGNIFICATIVO"))="RIESGO SIGNIFICATIVO"</formula>
    </cfRule>
    <cfRule type="beginsWith" dxfId="481" priority="551" operator="beginsWith" text="RIESGO MODERADO">
      <formula>LEFT(AA83,LEN("RIESGO MODERADO"))="RIESGO MODERADO"</formula>
    </cfRule>
    <cfRule type="beginsWith" dxfId="480" priority="552" operator="beginsWith" text="RIESGO LEVE">
      <formula>LEFT(AA83,LEN("RIESGO LEVE"))="RIESGO LEVE"</formula>
    </cfRule>
  </conditionalFormatting>
  <conditionalFormatting sqref="AA84:AB84">
    <cfRule type="beginsWith" dxfId="479" priority="547" operator="beginsWith" text="RIESGO SIGNIFICATIVO">
      <formula>LEFT(AA84,LEN("RIESGO SIGNIFICATIVO"))="RIESGO SIGNIFICATIVO"</formula>
    </cfRule>
    <cfRule type="beginsWith" dxfId="478" priority="548" operator="beginsWith" text="RIESGO MODERADO">
      <formula>LEFT(AA84,LEN("RIESGO MODERADO"))="RIESGO MODERADO"</formula>
    </cfRule>
    <cfRule type="beginsWith" dxfId="477" priority="549" operator="beginsWith" text="RIESGO LEVE">
      <formula>LEFT(AA84,LEN("RIESGO LEVE"))="RIESGO LEVE"</formula>
    </cfRule>
  </conditionalFormatting>
  <conditionalFormatting sqref="AA57:AB57">
    <cfRule type="beginsWith" dxfId="476" priority="544" operator="beginsWith" text="RIESGO SIGNIFICATIVO">
      <formula>LEFT(AA57,LEN("RIESGO SIGNIFICATIVO"))="RIESGO SIGNIFICATIVO"</formula>
    </cfRule>
    <cfRule type="beginsWith" dxfId="475" priority="545" operator="beginsWith" text="RIESGO MODERADO">
      <formula>LEFT(AA57,LEN("RIESGO MODERADO"))="RIESGO MODERADO"</formula>
    </cfRule>
    <cfRule type="beginsWith" dxfId="474" priority="546" operator="beginsWith" text="RIESGO LEVE">
      <formula>LEFT(AA57,LEN("RIESGO LEVE"))="RIESGO LEVE"</formula>
    </cfRule>
  </conditionalFormatting>
  <conditionalFormatting sqref="AA48:AB48">
    <cfRule type="beginsWith" dxfId="473" priority="541" operator="beginsWith" text="RIESGO SIGNIFICATIVO">
      <formula>LEFT(AA48,LEN("RIESGO SIGNIFICATIVO"))="RIESGO SIGNIFICATIVO"</formula>
    </cfRule>
    <cfRule type="beginsWith" dxfId="472" priority="542" operator="beginsWith" text="RIESGO MODERADO">
      <formula>LEFT(AA48,LEN("RIESGO MODERADO"))="RIESGO MODERADO"</formula>
    </cfRule>
    <cfRule type="beginsWith" dxfId="471" priority="543" operator="beginsWith" text="RIESGO LEVE">
      <formula>LEFT(AA48,LEN("RIESGO LEVE"))="RIESGO LEVE"</formula>
    </cfRule>
  </conditionalFormatting>
  <conditionalFormatting sqref="AA153:AB155">
    <cfRule type="beginsWith" dxfId="470" priority="538" operator="beginsWith" text="RIESGO SIGNIFICATIVO">
      <formula>LEFT(AA153,LEN("RIESGO SIGNIFICATIVO"))="RIESGO SIGNIFICATIVO"</formula>
    </cfRule>
    <cfRule type="beginsWith" dxfId="469" priority="539" operator="beginsWith" text="RIESGO MODERADO">
      <formula>LEFT(AA153,LEN("RIESGO MODERADO"))="RIESGO MODERADO"</formula>
    </cfRule>
    <cfRule type="beginsWith" dxfId="468" priority="540" operator="beginsWith" text="RIESGO LEVE">
      <formula>LEFT(AA153,LEN("RIESGO LEVE"))="RIESGO LEVE"</formula>
    </cfRule>
  </conditionalFormatting>
  <conditionalFormatting sqref="AA128:AB128 AA130:AB130">
    <cfRule type="beginsWith" dxfId="467" priority="526" operator="beginsWith" text="RIESGO SIGNIFICATIVO">
      <formula>LEFT(AA128,LEN("RIESGO SIGNIFICATIVO"))="RIESGO SIGNIFICATIVO"</formula>
    </cfRule>
    <cfRule type="beginsWith" dxfId="466" priority="527" operator="beginsWith" text="RIESGO MODERADO">
      <formula>LEFT(AA128,LEN("RIESGO MODERADO"))="RIESGO MODERADO"</formula>
    </cfRule>
    <cfRule type="beginsWith" dxfId="465" priority="528" operator="beginsWith" text="RIESGO LEVE">
      <formula>LEFT(AA128,LEN("RIESGO LEVE"))="RIESGO LEVE"</formula>
    </cfRule>
  </conditionalFormatting>
  <conditionalFormatting sqref="AA129:AB129">
    <cfRule type="beginsWith" dxfId="464" priority="523" operator="beginsWith" text="RIESGO SIGNIFICATIVO">
      <formula>LEFT(AA129,LEN("RIESGO SIGNIFICATIVO"))="RIESGO SIGNIFICATIVO"</formula>
    </cfRule>
    <cfRule type="beginsWith" dxfId="463" priority="524" operator="beginsWith" text="RIESGO MODERADO">
      <formula>LEFT(AA129,LEN("RIESGO MODERADO"))="RIESGO MODERADO"</formula>
    </cfRule>
    <cfRule type="beginsWith" dxfId="462" priority="525" operator="beginsWith" text="RIESGO LEVE">
      <formula>LEFT(AA129,LEN("RIESGO LEVE"))="RIESGO LEVE"</formula>
    </cfRule>
  </conditionalFormatting>
  <conditionalFormatting sqref="AA131:AB131">
    <cfRule type="beginsWith" dxfId="461" priority="520" operator="beginsWith" text="RIESGO SIGNIFICATIVO">
      <formula>LEFT(AA131,LEN("RIESGO SIGNIFICATIVO"))="RIESGO SIGNIFICATIVO"</formula>
    </cfRule>
    <cfRule type="beginsWith" dxfId="460" priority="521" operator="beginsWith" text="RIESGO MODERADO">
      <formula>LEFT(AA131,LEN("RIESGO MODERADO"))="RIESGO MODERADO"</formula>
    </cfRule>
    <cfRule type="beginsWith" dxfId="459" priority="522" operator="beginsWith" text="RIESGO LEVE">
      <formula>LEFT(AA131,LEN("RIESGO LEVE"))="RIESGO LEVE"</formula>
    </cfRule>
  </conditionalFormatting>
  <conditionalFormatting sqref="AA132:AB132">
    <cfRule type="beginsWith" dxfId="458" priority="517" operator="beginsWith" text="RIESGO SIGNIFICATIVO">
      <formula>LEFT(AA132,LEN("RIESGO SIGNIFICATIVO"))="RIESGO SIGNIFICATIVO"</formula>
    </cfRule>
    <cfRule type="beginsWith" dxfId="457" priority="518" operator="beginsWith" text="RIESGO MODERADO">
      <formula>LEFT(AA132,LEN("RIESGO MODERADO"))="RIESGO MODERADO"</formula>
    </cfRule>
    <cfRule type="beginsWith" dxfId="456" priority="519" operator="beginsWith" text="RIESGO LEVE">
      <formula>LEFT(AA132,LEN("RIESGO LEVE"))="RIESGO LEVE"</formula>
    </cfRule>
  </conditionalFormatting>
  <conditionalFormatting sqref="AA133:AB133">
    <cfRule type="beginsWith" dxfId="455" priority="514" operator="beginsWith" text="RIESGO SIGNIFICATIVO">
      <formula>LEFT(AA133,LEN("RIESGO SIGNIFICATIVO"))="RIESGO SIGNIFICATIVO"</formula>
    </cfRule>
    <cfRule type="beginsWith" dxfId="454" priority="515" operator="beginsWith" text="RIESGO MODERADO">
      <formula>LEFT(AA133,LEN("RIESGO MODERADO"))="RIESGO MODERADO"</formula>
    </cfRule>
    <cfRule type="beginsWith" dxfId="453" priority="516" operator="beginsWith" text="RIESGO LEVE">
      <formula>LEFT(AA133,LEN("RIESGO LEVE"))="RIESGO LEVE"</formula>
    </cfRule>
  </conditionalFormatting>
  <conditionalFormatting sqref="AA134:AB134">
    <cfRule type="beginsWith" dxfId="452" priority="511" operator="beginsWith" text="RIESGO SIGNIFICATIVO">
      <formula>LEFT(AA134,LEN("RIESGO SIGNIFICATIVO"))="RIESGO SIGNIFICATIVO"</formula>
    </cfRule>
    <cfRule type="beginsWith" dxfId="451" priority="512" operator="beginsWith" text="RIESGO MODERADO">
      <formula>LEFT(AA134,LEN("RIESGO MODERADO"))="RIESGO MODERADO"</formula>
    </cfRule>
    <cfRule type="beginsWith" dxfId="450" priority="513" operator="beginsWith" text="RIESGO LEVE">
      <formula>LEFT(AA134,LEN("RIESGO LEVE"))="RIESGO LEVE"</formula>
    </cfRule>
  </conditionalFormatting>
  <conditionalFormatting sqref="AA135:AB135">
    <cfRule type="beginsWith" dxfId="449" priority="508" operator="beginsWith" text="RIESGO SIGNIFICATIVO">
      <formula>LEFT(AA135,LEN("RIESGO SIGNIFICATIVO"))="RIESGO SIGNIFICATIVO"</formula>
    </cfRule>
    <cfRule type="beginsWith" dxfId="448" priority="509" operator="beginsWith" text="RIESGO MODERADO">
      <formula>LEFT(AA135,LEN("RIESGO MODERADO"))="RIESGO MODERADO"</formula>
    </cfRule>
    <cfRule type="beginsWith" dxfId="447" priority="510" operator="beginsWith" text="RIESGO LEVE">
      <formula>LEFT(AA135,LEN("RIESGO LEVE"))="RIESGO LEVE"</formula>
    </cfRule>
  </conditionalFormatting>
  <conditionalFormatting sqref="AA136:AB136">
    <cfRule type="beginsWith" dxfId="446" priority="505" operator="beginsWith" text="RIESGO SIGNIFICATIVO">
      <formula>LEFT(AA136,LEN("RIESGO SIGNIFICATIVO"))="RIESGO SIGNIFICATIVO"</formula>
    </cfRule>
    <cfRule type="beginsWith" dxfId="445" priority="506" operator="beginsWith" text="RIESGO MODERADO">
      <formula>LEFT(AA136,LEN("RIESGO MODERADO"))="RIESGO MODERADO"</formula>
    </cfRule>
    <cfRule type="beginsWith" dxfId="444" priority="507" operator="beginsWith" text="RIESGO LEVE">
      <formula>LEFT(AA136,LEN("RIESGO LEVE"))="RIESGO LEVE"</formula>
    </cfRule>
  </conditionalFormatting>
  <conditionalFormatting sqref="AA137:AB137">
    <cfRule type="beginsWith" dxfId="443" priority="502" operator="beginsWith" text="RIESGO SIGNIFICATIVO">
      <formula>LEFT(AA137,LEN("RIESGO SIGNIFICATIVO"))="RIESGO SIGNIFICATIVO"</formula>
    </cfRule>
    <cfRule type="beginsWith" dxfId="442" priority="503" operator="beginsWith" text="RIESGO MODERADO">
      <formula>LEFT(AA137,LEN("RIESGO MODERADO"))="RIESGO MODERADO"</formula>
    </cfRule>
    <cfRule type="beginsWith" dxfId="441" priority="504" operator="beginsWith" text="RIESGO LEVE">
      <formula>LEFT(AA137,LEN("RIESGO LEVE"))="RIESGO LEVE"</formula>
    </cfRule>
  </conditionalFormatting>
  <conditionalFormatting sqref="AA140:AB140">
    <cfRule type="beginsWith" dxfId="440" priority="499" operator="beginsWith" text="RIESGO SIGNIFICATIVO">
      <formula>LEFT(AA140,LEN("RIESGO SIGNIFICATIVO"))="RIESGO SIGNIFICATIVO"</formula>
    </cfRule>
    <cfRule type="beginsWith" dxfId="439" priority="500" operator="beginsWith" text="RIESGO MODERADO">
      <formula>LEFT(AA140,LEN("RIESGO MODERADO"))="RIESGO MODERADO"</formula>
    </cfRule>
    <cfRule type="beginsWith" dxfId="438" priority="501" operator="beginsWith" text="RIESGO LEVE">
      <formula>LEFT(AA140,LEN("RIESGO LEVE"))="RIESGO LEVE"</formula>
    </cfRule>
  </conditionalFormatting>
  <conditionalFormatting sqref="AA141:AB141">
    <cfRule type="beginsWith" dxfId="437" priority="496" operator="beginsWith" text="RIESGO SIGNIFICATIVO">
      <formula>LEFT(AA141,LEN("RIESGO SIGNIFICATIVO"))="RIESGO SIGNIFICATIVO"</formula>
    </cfRule>
    <cfRule type="beginsWith" dxfId="436" priority="497" operator="beginsWith" text="RIESGO MODERADO">
      <formula>LEFT(AA141,LEN("RIESGO MODERADO"))="RIESGO MODERADO"</formula>
    </cfRule>
    <cfRule type="beginsWith" dxfId="435" priority="498" operator="beginsWith" text="RIESGO LEVE">
      <formula>LEFT(AA141,LEN("RIESGO LEVE"))="RIESGO LEVE"</formula>
    </cfRule>
  </conditionalFormatting>
  <conditionalFormatting sqref="AA139:AB139">
    <cfRule type="beginsWith" dxfId="434" priority="493" operator="beginsWith" text="RIESGO SIGNIFICATIVO">
      <formula>LEFT(AA139,LEN("RIESGO SIGNIFICATIVO"))="RIESGO SIGNIFICATIVO"</formula>
    </cfRule>
    <cfRule type="beginsWith" dxfId="433" priority="494" operator="beginsWith" text="RIESGO MODERADO">
      <formula>LEFT(AA139,LEN("RIESGO MODERADO"))="RIESGO MODERADO"</formula>
    </cfRule>
    <cfRule type="beginsWith" dxfId="432" priority="495" operator="beginsWith" text="RIESGO LEVE">
      <formula>LEFT(AA139,LEN("RIESGO LEVE"))="RIESGO LEVE"</formula>
    </cfRule>
  </conditionalFormatting>
  <conditionalFormatting sqref="AB138">
    <cfRule type="beginsWith" dxfId="431" priority="490" operator="beginsWith" text="RIESGO SIGNIFICATIVO">
      <formula>LEFT(AB138,LEN("RIESGO SIGNIFICATIVO"))="RIESGO SIGNIFICATIVO"</formula>
    </cfRule>
    <cfRule type="beginsWith" dxfId="430" priority="491" operator="beginsWith" text="RIESGO MODERADO">
      <formula>LEFT(AB138,LEN("RIESGO MODERADO"))="RIESGO MODERADO"</formula>
    </cfRule>
    <cfRule type="beginsWith" dxfId="429" priority="492" operator="beginsWith" text="RIESGO LEVE">
      <formula>LEFT(AB138,LEN("RIESGO LEVE"))="RIESGO LEVE"</formula>
    </cfRule>
  </conditionalFormatting>
  <conditionalFormatting sqref="AA138">
    <cfRule type="beginsWith" dxfId="428" priority="487" operator="beginsWith" text="RIESGO SIGNIFICATIVO">
      <formula>LEFT(AA138,LEN("RIESGO SIGNIFICATIVO"))="RIESGO SIGNIFICATIVO"</formula>
    </cfRule>
    <cfRule type="beginsWith" dxfId="427" priority="488" operator="beginsWith" text="RIESGO MODERADO">
      <formula>LEFT(AA138,LEN("RIESGO MODERADO"))="RIESGO MODERADO"</formula>
    </cfRule>
    <cfRule type="beginsWith" dxfId="426" priority="489" operator="beginsWith" text="RIESGO LEVE">
      <formula>LEFT(AA138,LEN("RIESGO LEVE"))="RIESGO LEVE"</formula>
    </cfRule>
  </conditionalFormatting>
  <conditionalFormatting sqref="AA112:AB112">
    <cfRule type="beginsWith" dxfId="425" priority="484" operator="beginsWith" text="RIESGO SIGNIFICATIVO">
      <formula>LEFT(AA112,LEN("RIESGO SIGNIFICATIVO"))="RIESGO SIGNIFICATIVO"</formula>
    </cfRule>
    <cfRule type="beginsWith" dxfId="424" priority="485" operator="beginsWith" text="RIESGO MODERADO">
      <formula>LEFT(AA112,LEN("RIESGO MODERADO"))="RIESGO MODERADO"</formula>
    </cfRule>
    <cfRule type="beginsWith" dxfId="423" priority="486" operator="beginsWith" text="RIESGO LEVE">
      <formula>LEFT(AA112,LEN("RIESGO LEVE"))="RIESGO LEVE"</formula>
    </cfRule>
  </conditionalFormatting>
  <conditionalFormatting sqref="AA127:AB127">
    <cfRule type="beginsWith" dxfId="422" priority="478" operator="beginsWith" text="RIESGO SIGNIFICATIVO">
      <formula>LEFT(AA127,LEN("RIESGO SIGNIFICATIVO"))="RIESGO SIGNIFICATIVO"</formula>
    </cfRule>
    <cfRule type="beginsWith" dxfId="421" priority="479" operator="beginsWith" text="RIESGO MODERADO">
      <formula>LEFT(AA127,LEN("RIESGO MODERADO"))="RIESGO MODERADO"</formula>
    </cfRule>
    <cfRule type="beginsWith" dxfId="420" priority="480" operator="beginsWith" text="RIESGO LEVE">
      <formula>LEFT(AA127,LEN("RIESGO LEVE"))="RIESGO LEVE"</formula>
    </cfRule>
  </conditionalFormatting>
  <conditionalFormatting sqref="AA126:AB126">
    <cfRule type="beginsWith" dxfId="419" priority="475" operator="beginsWith" text="RIESGO SIGNIFICATIVO">
      <formula>LEFT(AA126,LEN("RIESGO SIGNIFICATIVO"))="RIESGO SIGNIFICATIVO"</formula>
    </cfRule>
    <cfRule type="beginsWith" dxfId="418" priority="476" operator="beginsWith" text="RIESGO MODERADO">
      <formula>LEFT(AA126,LEN("RIESGO MODERADO"))="RIESGO MODERADO"</formula>
    </cfRule>
    <cfRule type="beginsWith" dxfId="417" priority="477" operator="beginsWith" text="RIESGO LEVE">
      <formula>LEFT(AA126,LEN("RIESGO LEVE"))="RIESGO LEVE"</formula>
    </cfRule>
  </conditionalFormatting>
  <conditionalFormatting sqref="AA123:AB125">
    <cfRule type="beginsWith" dxfId="416" priority="472" operator="beginsWith" text="RIESGO SIGNIFICATIVO">
      <formula>LEFT(AA123,LEN("RIESGO SIGNIFICATIVO"))="RIESGO SIGNIFICATIVO"</formula>
    </cfRule>
    <cfRule type="beginsWith" dxfId="415" priority="473" operator="beginsWith" text="RIESGO MODERADO">
      <formula>LEFT(AA123,LEN("RIESGO MODERADO"))="RIESGO MODERADO"</formula>
    </cfRule>
    <cfRule type="beginsWith" dxfId="414" priority="474" operator="beginsWith" text="RIESGO LEVE">
      <formula>LEFT(AA123,LEN("RIESGO LEVE"))="RIESGO LEVE"</formula>
    </cfRule>
  </conditionalFormatting>
  <conditionalFormatting sqref="AA120:AB122">
    <cfRule type="beginsWith" dxfId="413" priority="469" operator="beginsWith" text="RIESGO SIGNIFICATIVO">
      <formula>LEFT(AA120,LEN("RIESGO SIGNIFICATIVO"))="RIESGO SIGNIFICATIVO"</formula>
    </cfRule>
    <cfRule type="beginsWith" dxfId="412" priority="470" operator="beginsWith" text="RIESGO MODERADO">
      <formula>LEFT(AA120,LEN("RIESGO MODERADO"))="RIESGO MODERADO"</formula>
    </cfRule>
    <cfRule type="beginsWith" dxfId="411" priority="471" operator="beginsWith" text="RIESGO LEVE">
      <formula>LEFT(AA120,LEN("RIESGO LEVE"))="RIESGO LEVE"</formula>
    </cfRule>
  </conditionalFormatting>
  <conditionalFormatting sqref="AA115:AB115">
    <cfRule type="beginsWith" dxfId="410" priority="466" operator="beginsWith" text="RIESGO SIGNIFICATIVO">
      <formula>LEFT(AA115,LEN("RIESGO SIGNIFICATIVO"))="RIESGO SIGNIFICATIVO"</formula>
    </cfRule>
    <cfRule type="beginsWith" dxfId="409" priority="467" operator="beginsWith" text="RIESGO MODERADO">
      <formula>LEFT(AA115,LEN("RIESGO MODERADO"))="RIESGO MODERADO"</formula>
    </cfRule>
    <cfRule type="beginsWith" dxfId="408" priority="468" operator="beginsWith" text="RIESGO LEVE">
      <formula>LEFT(AA115,LEN("RIESGO LEVE"))="RIESGO LEVE"</formula>
    </cfRule>
  </conditionalFormatting>
  <conditionalFormatting sqref="AA116:AB117">
    <cfRule type="beginsWith" dxfId="407" priority="463" operator="beginsWith" text="RIESGO SIGNIFICATIVO">
      <formula>LEFT(AA116,LEN("RIESGO SIGNIFICATIVO"))="RIESGO SIGNIFICATIVO"</formula>
    </cfRule>
    <cfRule type="beginsWith" dxfId="406" priority="464" operator="beginsWith" text="RIESGO MODERADO">
      <formula>LEFT(AA116,LEN("RIESGO MODERADO"))="RIESGO MODERADO"</formula>
    </cfRule>
    <cfRule type="beginsWith" dxfId="405" priority="465" operator="beginsWith" text="RIESGO LEVE">
      <formula>LEFT(AA116,LEN("RIESGO LEVE"))="RIESGO LEVE"</formula>
    </cfRule>
  </conditionalFormatting>
  <conditionalFormatting sqref="AA118:AB119">
    <cfRule type="beginsWith" dxfId="404" priority="460" operator="beginsWith" text="RIESGO SIGNIFICATIVO">
      <formula>LEFT(AA118,LEN("RIESGO SIGNIFICATIVO"))="RIESGO SIGNIFICATIVO"</formula>
    </cfRule>
    <cfRule type="beginsWith" dxfId="403" priority="461" operator="beginsWith" text="RIESGO MODERADO">
      <formula>LEFT(AA118,LEN("RIESGO MODERADO"))="RIESGO MODERADO"</formula>
    </cfRule>
    <cfRule type="beginsWith" dxfId="402" priority="462" operator="beginsWith" text="RIESGO LEVE">
      <formula>LEFT(AA118,LEN("RIESGO LEVE"))="RIESGO LEVE"</formula>
    </cfRule>
  </conditionalFormatting>
  <conditionalFormatting sqref="AA310">
    <cfRule type="beginsWith" dxfId="401" priority="448" operator="beginsWith" text="RIESGO SIGNIFICATIVO">
      <formula>LEFT(AA310,LEN("RIESGO SIGNIFICATIVO"))="RIESGO SIGNIFICATIVO"</formula>
    </cfRule>
    <cfRule type="beginsWith" dxfId="400" priority="449" operator="beginsWith" text="RIESGO MODERADO">
      <formula>LEFT(AA310,LEN("RIESGO MODERADO"))="RIESGO MODERADO"</formula>
    </cfRule>
    <cfRule type="beginsWith" dxfId="399" priority="450" operator="beginsWith" text="RIESGO LEVE">
      <formula>LEFT(AA310,LEN("RIESGO LEVE"))="RIESGO LEVE"</formula>
    </cfRule>
  </conditionalFormatting>
  <conditionalFormatting sqref="AA299">
    <cfRule type="beginsWith" dxfId="398" priority="406" operator="beginsWith" text="RIESGO SIGNIFICATIVO">
      <formula>LEFT(AA299,LEN("RIESGO SIGNIFICATIVO"))="RIESGO SIGNIFICATIVO"</formula>
    </cfRule>
    <cfRule type="beginsWith" dxfId="397" priority="407" operator="beginsWith" text="RIESGO MODERADO">
      <formula>LEFT(AA299,LEN("RIESGO MODERADO"))="RIESGO MODERADO"</formula>
    </cfRule>
    <cfRule type="beginsWith" dxfId="396" priority="408" operator="beginsWith" text="RIESGO LEVE">
      <formula>LEFT(AA299,LEN("RIESGO LEVE"))="RIESGO LEVE"</formula>
    </cfRule>
  </conditionalFormatting>
  <conditionalFormatting sqref="AA290:AA291">
    <cfRule type="beginsWith" dxfId="395" priority="403" operator="beginsWith" text="RIESGO SIGNIFICATIVO">
      <formula>LEFT(AA290,LEN("RIESGO SIGNIFICATIVO"))="RIESGO SIGNIFICATIVO"</formula>
    </cfRule>
    <cfRule type="beginsWith" dxfId="394" priority="404" operator="beginsWith" text="RIESGO MODERADO">
      <formula>LEFT(AA290,LEN("RIESGO MODERADO"))="RIESGO MODERADO"</formula>
    </cfRule>
    <cfRule type="beginsWith" dxfId="393" priority="405" operator="beginsWith" text="RIESGO LEVE">
      <formula>LEFT(AA290,LEN("RIESGO LEVE"))="RIESGO LEVE"</formula>
    </cfRule>
  </conditionalFormatting>
  <conditionalFormatting sqref="AA287">
    <cfRule type="beginsWith" dxfId="392" priority="442" operator="beginsWith" text="RIESGO SIGNIFICATIVO">
      <formula>LEFT(AA287,LEN("RIESGO SIGNIFICATIVO"))="RIESGO SIGNIFICATIVO"</formula>
    </cfRule>
    <cfRule type="beginsWith" dxfId="391" priority="443" operator="beginsWith" text="RIESGO MODERADO">
      <formula>LEFT(AA287,LEN("RIESGO MODERADO"))="RIESGO MODERADO"</formula>
    </cfRule>
    <cfRule type="beginsWith" dxfId="390" priority="444" operator="beginsWith" text="RIESGO LEVE">
      <formula>LEFT(AA287,LEN("RIESGO LEVE"))="RIESGO LEVE"</formula>
    </cfRule>
  </conditionalFormatting>
  <conditionalFormatting sqref="AA288">
    <cfRule type="beginsWith" dxfId="389" priority="436" operator="beginsWith" text="RIESGO SIGNIFICATIVO">
      <formula>LEFT(AA288,LEN("RIESGO SIGNIFICATIVO"))="RIESGO SIGNIFICATIVO"</formula>
    </cfRule>
    <cfRule type="beginsWith" dxfId="388" priority="437" operator="beginsWith" text="RIESGO MODERADO">
      <formula>LEFT(AA288,LEN("RIESGO MODERADO"))="RIESGO MODERADO"</formula>
    </cfRule>
    <cfRule type="beginsWith" dxfId="387" priority="438" operator="beginsWith" text="RIESGO LEVE">
      <formula>LEFT(AA288,LEN("RIESGO LEVE"))="RIESGO LEVE"</formula>
    </cfRule>
  </conditionalFormatting>
  <conditionalFormatting sqref="AA295">
    <cfRule type="beginsWith" dxfId="386" priority="430" operator="beginsWith" text="RIESGO SIGNIFICATIVO">
      <formula>LEFT(AA295,LEN("RIESGO SIGNIFICATIVO"))="RIESGO SIGNIFICATIVO"</formula>
    </cfRule>
    <cfRule type="beginsWith" dxfId="385" priority="431" operator="beginsWith" text="RIESGO MODERADO">
      <formula>LEFT(AA295,LEN("RIESGO MODERADO"))="RIESGO MODERADO"</formula>
    </cfRule>
    <cfRule type="beginsWith" dxfId="384" priority="432" operator="beginsWith" text="RIESGO LEVE">
      <formula>LEFT(AA295,LEN("RIESGO LEVE"))="RIESGO LEVE"</formula>
    </cfRule>
  </conditionalFormatting>
  <conditionalFormatting sqref="AA296">
    <cfRule type="beginsWith" dxfId="383" priority="424" operator="beginsWith" text="RIESGO SIGNIFICATIVO">
      <formula>LEFT(AA296,LEN("RIESGO SIGNIFICATIVO"))="RIESGO SIGNIFICATIVO"</formula>
    </cfRule>
    <cfRule type="beginsWith" dxfId="382" priority="425" operator="beginsWith" text="RIESGO MODERADO">
      <formula>LEFT(AA296,LEN("RIESGO MODERADO"))="RIESGO MODERADO"</formula>
    </cfRule>
    <cfRule type="beginsWith" dxfId="381" priority="426" operator="beginsWith" text="RIESGO LEVE">
      <formula>LEFT(AA296,LEN("RIESGO LEVE"))="RIESGO LEVE"</formula>
    </cfRule>
  </conditionalFormatting>
  <conditionalFormatting sqref="AA297">
    <cfRule type="beginsWith" dxfId="380" priority="418" operator="beginsWith" text="RIESGO SIGNIFICATIVO">
      <formula>LEFT(AA297,LEN("RIESGO SIGNIFICATIVO"))="RIESGO SIGNIFICATIVO"</formula>
    </cfRule>
    <cfRule type="beginsWith" dxfId="379" priority="419" operator="beginsWith" text="RIESGO MODERADO">
      <formula>LEFT(AA297,LEN("RIESGO MODERADO"))="RIESGO MODERADO"</formula>
    </cfRule>
    <cfRule type="beginsWith" dxfId="378" priority="420" operator="beginsWith" text="RIESGO LEVE">
      <formula>LEFT(AA297,LEN("RIESGO LEVE"))="RIESGO LEVE"</formula>
    </cfRule>
  </conditionalFormatting>
  <conditionalFormatting sqref="AA298">
    <cfRule type="beginsWith" dxfId="377" priority="412" operator="beginsWith" text="RIESGO SIGNIFICATIVO">
      <formula>LEFT(AA298,LEN("RIESGO SIGNIFICATIVO"))="RIESGO SIGNIFICATIVO"</formula>
    </cfRule>
    <cfRule type="beginsWith" dxfId="376" priority="413" operator="beginsWith" text="RIESGO MODERADO">
      <formula>LEFT(AA298,LEN("RIESGO MODERADO"))="RIESGO MODERADO"</formula>
    </cfRule>
    <cfRule type="beginsWith" dxfId="375" priority="414" operator="beginsWith" text="RIESGO LEVE">
      <formula>LEFT(AA298,LEN("RIESGO LEVE"))="RIESGO LEVE"</formula>
    </cfRule>
  </conditionalFormatting>
  <conditionalFormatting sqref="AA292">
    <cfRule type="beginsWith" dxfId="374" priority="400" operator="beginsWith" text="RIESGO SIGNIFICATIVO">
      <formula>LEFT(AA292,LEN("RIESGO SIGNIFICATIVO"))="RIESGO SIGNIFICATIVO"</formula>
    </cfRule>
    <cfRule type="beginsWith" dxfId="373" priority="401" operator="beginsWith" text="RIESGO MODERADO">
      <formula>LEFT(AA292,LEN("RIESGO MODERADO"))="RIESGO MODERADO"</formula>
    </cfRule>
    <cfRule type="beginsWith" dxfId="372" priority="402" operator="beginsWith" text="RIESGO LEVE">
      <formula>LEFT(AA292,LEN("RIESGO LEVE"))="RIESGO LEVE"</formula>
    </cfRule>
  </conditionalFormatting>
  <conditionalFormatting sqref="AA293">
    <cfRule type="beginsWith" dxfId="371" priority="397" operator="beginsWith" text="RIESGO SIGNIFICATIVO">
      <formula>LEFT(AA293,LEN("RIESGO SIGNIFICATIVO"))="RIESGO SIGNIFICATIVO"</formula>
    </cfRule>
    <cfRule type="beginsWith" dxfId="370" priority="398" operator="beginsWith" text="RIESGO MODERADO">
      <formula>LEFT(AA293,LEN("RIESGO MODERADO"))="RIESGO MODERADO"</formula>
    </cfRule>
    <cfRule type="beginsWith" dxfId="369" priority="399" operator="beginsWith" text="RIESGO LEVE">
      <formula>LEFT(AA293,LEN("RIESGO LEVE"))="RIESGO LEVE"</formula>
    </cfRule>
  </conditionalFormatting>
  <conditionalFormatting sqref="AA294">
    <cfRule type="beginsWith" dxfId="368" priority="394" operator="beginsWith" text="RIESGO SIGNIFICATIVO">
      <formula>LEFT(AA294,LEN("RIESGO SIGNIFICATIVO"))="RIESGO SIGNIFICATIVO"</formula>
    </cfRule>
    <cfRule type="beginsWith" dxfId="367" priority="395" operator="beginsWith" text="RIESGO MODERADO">
      <formula>LEFT(AA294,LEN("RIESGO MODERADO"))="RIESGO MODERADO"</formula>
    </cfRule>
    <cfRule type="beginsWith" dxfId="366" priority="396" operator="beginsWith" text="RIESGO LEVE">
      <formula>LEFT(AA294,LEN("RIESGO LEVE"))="RIESGO LEVE"</formula>
    </cfRule>
  </conditionalFormatting>
  <conditionalFormatting sqref="AA220">
    <cfRule type="beginsWith" dxfId="365" priority="391" operator="beginsWith" text="RIESGO SIGNIFICATIVO">
      <formula>LEFT(AA220,LEN("RIESGO SIGNIFICATIVO"))="RIESGO SIGNIFICATIVO"</formula>
    </cfRule>
    <cfRule type="beginsWith" dxfId="364" priority="392" operator="beginsWith" text="RIESGO MODERADO">
      <formula>LEFT(AA220,LEN("RIESGO MODERADO"))="RIESGO MODERADO"</formula>
    </cfRule>
    <cfRule type="beginsWith" dxfId="363" priority="393" operator="beginsWith" text="RIESGO LEVE">
      <formula>LEFT(AA220,LEN("RIESGO LEVE"))="RIESGO LEVE"</formula>
    </cfRule>
  </conditionalFormatting>
  <conditionalFormatting sqref="AA156 AA159">
    <cfRule type="beginsWith" dxfId="362" priority="388" operator="beginsWith" text="RIESGO SIGNIFICATIVO">
      <formula>LEFT(AA156,LEN("RIESGO SIGNIFICATIVO"))="RIESGO SIGNIFICATIVO"</formula>
    </cfRule>
    <cfRule type="beginsWith" dxfId="361" priority="389" operator="beginsWith" text="RIESGO MODERADO">
      <formula>LEFT(AA156,LEN("RIESGO MODERADO"))="RIESGO MODERADO"</formula>
    </cfRule>
    <cfRule type="beginsWith" dxfId="360" priority="390" operator="beginsWith" text="RIESGO LEVE">
      <formula>LEFT(AA156,LEN("RIESGO LEVE"))="RIESGO LEVE"</formula>
    </cfRule>
  </conditionalFormatting>
  <conditionalFormatting sqref="AA169:AA170 AA173:AA174">
    <cfRule type="beginsWith" dxfId="359" priority="385" operator="beginsWith" text="RIESGO SIGNIFICATIVO">
      <formula>LEFT(AA169,LEN("RIESGO SIGNIFICATIVO"))="RIESGO SIGNIFICATIVO"</formula>
    </cfRule>
    <cfRule type="beginsWith" dxfId="358" priority="386" operator="beginsWith" text="RIESGO MODERADO">
      <formula>LEFT(AA169,LEN("RIESGO MODERADO"))="RIESGO MODERADO"</formula>
    </cfRule>
    <cfRule type="beginsWith" dxfId="357" priority="387" operator="beginsWith" text="RIESGO LEVE">
      <formula>LEFT(AA169,LEN("RIESGO LEVE"))="RIESGO LEVE"</formula>
    </cfRule>
  </conditionalFormatting>
  <conditionalFormatting sqref="AA171:AA172">
    <cfRule type="beginsWith" dxfId="356" priority="379" operator="beginsWith" text="RIESGO SIGNIFICATIVO">
      <formula>LEFT(AA171,LEN("RIESGO SIGNIFICATIVO"))="RIESGO SIGNIFICATIVO"</formula>
    </cfRule>
    <cfRule type="beginsWith" dxfId="355" priority="380" operator="beginsWith" text="RIESGO MODERADO">
      <formula>LEFT(AA171,LEN("RIESGO MODERADO"))="RIESGO MODERADO"</formula>
    </cfRule>
    <cfRule type="beginsWith" dxfId="354" priority="381" operator="beginsWith" text="RIESGO LEVE">
      <formula>LEFT(AA171,LEN("RIESGO LEVE"))="RIESGO LEVE"</formula>
    </cfRule>
  </conditionalFormatting>
  <conditionalFormatting sqref="AA157:AB158">
    <cfRule type="beginsWith" dxfId="353" priority="376" operator="beginsWith" text="RIESGO SIGNIFICATIVO">
      <formula>LEFT(AA157,LEN("RIESGO SIGNIFICATIVO"))="RIESGO SIGNIFICATIVO"</formula>
    </cfRule>
    <cfRule type="beginsWith" dxfId="352" priority="377" operator="beginsWith" text="RIESGO MODERADO">
      <formula>LEFT(AA157,LEN("RIESGO MODERADO"))="RIESGO MODERADO"</formula>
    </cfRule>
    <cfRule type="beginsWith" dxfId="351" priority="378" operator="beginsWith" text="RIESGO LEVE">
      <formula>LEFT(AA157,LEN("RIESGO LEVE"))="RIESGO LEVE"</formula>
    </cfRule>
  </conditionalFormatting>
  <conditionalFormatting sqref="AA90:AB92">
    <cfRule type="beginsWith" dxfId="350" priority="373" operator="beginsWith" text="RIESGO SIGNIFICATIVO">
      <formula>LEFT(AA90,LEN("RIESGO SIGNIFICATIVO"))="RIESGO SIGNIFICATIVO"</formula>
    </cfRule>
    <cfRule type="beginsWith" dxfId="349" priority="374" operator="beginsWith" text="RIESGO MODERADO">
      <formula>LEFT(AA90,LEN("RIESGO MODERADO"))="RIESGO MODERADO"</formula>
    </cfRule>
    <cfRule type="beginsWith" dxfId="348" priority="375" operator="beginsWith" text="RIESGO LEVE">
      <formula>LEFT(AA90,LEN("RIESGO LEVE"))="RIESGO LEVE"</formula>
    </cfRule>
  </conditionalFormatting>
  <conditionalFormatting sqref="AA189">
    <cfRule type="beginsWith" dxfId="347" priority="334" operator="beginsWith" text="RIESGO SIGNIFICATIVO">
      <formula>LEFT(AA189,LEN("RIESGO SIGNIFICATIVO"))="RIESGO SIGNIFICATIVO"</formula>
    </cfRule>
    <cfRule type="beginsWith" dxfId="346" priority="335" operator="beginsWith" text="RIESGO MODERADO">
      <formula>LEFT(AA189,LEN("RIESGO MODERADO"))="RIESGO MODERADO"</formula>
    </cfRule>
    <cfRule type="beginsWith" dxfId="345" priority="336" operator="beginsWith" text="RIESGO LEVE">
      <formula>LEFT(AA189,LEN("RIESGO LEVE"))="RIESGO LEVE"</formula>
    </cfRule>
  </conditionalFormatting>
  <conditionalFormatting sqref="AA95:AB96">
    <cfRule type="beginsWith" dxfId="344" priority="367" operator="beginsWith" text="RIESGO SIGNIFICATIVO">
      <formula>LEFT(AA95,LEN("RIESGO SIGNIFICATIVO"))="RIESGO SIGNIFICATIVO"</formula>
    </cfRule>
    <cfRule type="beginsWith" dxfId="343" priority="368" operator="beginsWith" text="RIESGO MODERADO">
      <formula>LEFT(AA95,LEN("RIESGO MODERADO"))="RIESGO MODERADO"</formula>
    </cfRule>
    <cfRule type="beginsWith" dxfId="342" priority="369" operator="beginsWith" text="RIESGO LEVE">
      <formula>LEFT(AA95,LEN("RIESGO LEVE"))="RIESGO LEVE"</formula>
    </cfRule>
  </conditionalFormatting>
  <conditionalFormatting sqref="AA97:AB98">
    <cfRule type="beginsWith" dxfId="341" priority="364" operator="beginsWith" text="RIESGO SIGNIFICATIVO">
      <formula>LEFT(AA97,LEN("RIESGO SIGNIFICATIVO"))="RIESGO SIGNIFICATIVO"</formula>
    </cfRule>
    <cfRule type="beginsWith" dxfId="340" priority="365" operator="beginsWith" text="RIESGO MODERADO">
      <formula>LEFT(AA97,LEN("RIESGO MODERADO"))="RIESGO MODERADO"</formula>
    </cfRule>
    <cfRule type="beginsWith" dxfId="339" priority="366" operator="beginsWith" text="RIESGO LEVE">
      <formula>LEFT(AA97,LEN("RIESGO LEVE"))="RIESGO LEVE"</formula>
    </cfRule>
  </conditionalFormatting>
  <conditionalFormatting sqref="AA101:AB102">
    <cfRule type="beginsWith" dxfId="338" priority="358" operator="beginsWith" text="RIESGO SIGNIFICATIVO">
      <formula>LEFT(AA101,LEN("RIESGO SIGNIFICATIVO"))="RIESGO SIGNIFICATIVO"</formula>
    </cfRule>
    <cfRule type="beginsWith" dxfId="337" priority="359" operator="beginsWith" text="RIESGO MODERADO">
      <formula>LEFT(AA101,LEN("RIESGO MODERADO"))="RIESGO MODERADO"</formula>
    </cfRule>
    <cfRule type="beginsWith" dxfId="336" priority="360" operator="beginsWith" text="RIESGO LEVE">
      <formula>LEFT(AA101,LEN("RIESGO LEVE"))="RIESGO LEVE"</formula>
    </cfRule>
  </conditionalFormatting>
  <conditionalFormatting sqref="AA100:AB100">
    <cfRule type="beginsWith" dxfId="335" priority="361" operator="beginsWith" text="RIESGO SIGNIFICATIVO">
      <formula>LEFT(AA100,LEN("RIESGO SIGNIFICATIVO"))="RIESGO SIGNIFICATIVO"</formula>
    </cfRule>
    <cfRule type="beginsWith" dxfId="334" priority="362" operator="beginsWith" text="RIESGO MODERADO">
      <formula>LEFT(AA100,LEN("RIESGO MODERADO"))="RIESGO MODERADO"</formula>
    </cfRule>
    <cfRule type="beginsWith" dxfId="333" priority="363" operator="beginsWith" text="RIESGO LEVE">
      <formula>LEFT(AA100,LEN("RIESGO LEVE"))="RIESGO LEVE"</formula>
    </cfRule>
  </conditionalFormatting>
  <conditionalFormatting sqref="AA103:AB103">
    <cfRule type="beginsWith" dxfId="332" priority="355" operator="beginsWith" text="RIESGO SIGNIFICATIVO">
      <formula>LEFT(AA103,LEN("RIESGO SIGNIFICATIVO"))="RIESGO SIGNIFICATIVO"</formula>
    </cfRule>
    <cfRule type="beginsWith" dxfId="331" priority="356" operator="beginsWith" text="RIESGO MODERADO">
      <formula>LEFT(AA103,LEN("RIESGO MODERADO"))="RIESGO MODERADO"</formula>
    </cfRule>
    <cfRule type="beginsWith" dxfId="330" priority="357" operator="beginsWith" text="RIESGO LEVE">
      <formula>LEFT(AA103,LEN("RIESGO LEVE"))="RIESGO LEVE"</formula>
    </cfRule>
  </conditionalFormatting>
  <conditionalFormatting sqref="AA190:AA191">
    <cfRule type="beginsWith" dxfId="329" priority="331" operator="beginsWith" text="RIESGO SIGNIFICATIVO">
      <formula>LEFT(AA190,LEN("RIESGO SIGNIFICATIVO"))="RIESGO SIGNIFICATIVO"</formula>
    </cfRule>
    <cfRule type="beginsWith" dxfId="328" priority="332" operator="beginsWith" text="RIESGO MODERADO">
      <formula>LEFT(AA190,LEN("RIESGO MODERADO"))="RIESGO MODERADO"</formula>
    </cfRule>
    <cfRule type="beginsWith" dxfId="327" priority="333" operator="beginsWith" text="RIESGO LEVE">
      <formula>LEFT(AA190,LEN("RIESGO LEVE"))="RIESGO LEVE"</formula>
    </cfRule>
  </conditionalFormatting>
  <conditionalFormatting sqref="AA104:AB104 AB105">
    <cfRule type="beginsWith" dxfId="326" priority="352" operator="beginsWith" text="RIESGO SIGNIFICATIVO">
      <formula>LEFT(AA104,LEN("RIESGO SIGNIFICATIVO"))="RIESGO SIGNIFICATIVO"</formula>
    </cfRule>
    <cfRule type="beginsWith" dxfId="325" priority="353" operator="beginsWith" text="RIESGO MODERADO">
      <formula>LEFT(AA104,LEN("RIESGO MODERADO"))="RIESGO MODERADO"</formula>
    </cfRule>
    <cfRule type="beginsWith" dxfId="324" priority="354" operator="beginsWith" text="RIESGO LEVE">
      <formula>LEFT(AA104,LEN("RIESGO LEVE"))="RIESGO LEVE"</formula>
    </cfRule>
  </conditionalFormatting>
  <conditionalFormatting sqref="AA105">
    <cfRule type="beginsWith" dxfId="323" priority="349" operator="beginsWith" text="RIESGO SIGNIFICATIVO">
      <formula>LEFT(AA105,LEN("RIESGO SIGNIFICATIVO"))="RIESGO SIGNIFICATIVO"</formula>
    </cfRule>
    <cfRule type="beginsWith" dxfId="322" priority="350" operator="beginsWith" text="RIESGO MODERADO">
      <formula>LEFT(AA105,LEN("RIESGO MODERADO"))="RIESGO MODERADO"</formula>
    </cfRule>
    <cfRule type="beginsWith" dxfId="321" priority="351" operator="beginsWith" text="RIESGO LEVE">
      <formula>LEFT(AA105,LEN("RIESGO LEVE"))="RIESGO LEVE"</formula>
    </cfRule>
  </conditionalFormatting>
  <conditionalFormatting sqref="AA106:AB109">
    <cfRule type="beginsWith" dxfId="320" priority="346" operator="beginsWith" text="RIESGO SIGNIFICATIVO">
      <formula>LEFT(AA106,LEN("RIESGO SIGNIFICATIVO"))="RIESGO SIGNIFICATIVO"</formula>
    </cfRule>
    <cfRule type="beginsWith" dxfId="319" priority="347" operator="beginsWith" text="RIESGO MODERADO">
      <formula>LEFT(AA106,LEN("RIESGO MODERADO"))="RIESGO MODERADO"</formula>
    </cfRule>
    <cfRule type="beginsWith" dxfId="318" priority="348" operator="beginsWith" text="RIESGO LEVE">
      <formula>LEFT(AA106,LEN("RIESGO LEVE"))="RIESGO LEVE"</formula>
    </cfRule>
  </conditionalFormatting>
  <conditionalFormatting sqref="AA179:AA182">
    <cfRule type="beginsWith" dxfId="317" priority="343" operator="beginsWith" text="RIESGO SIGNIFICATIVO">
      <formula>LEFT(AA179,LEN("RIESGO SIGNIFICATIVO"))="RIESGO SIGNIFICATIVO"</formula>
    </cfRule>
    <cfRule type="beginsWith" dxfId="316" priority="344" operator="beginsWith" text="RIESGO MODERADO">
      <formula>LEFT(AA179,LEN("RIESGO MODERADO"))="RIESGO MODERADO"</formula>
    </cfRule>
    <cfRule type="beginsWith" dxfId="315" priority="345" operator="beginsWith" text="RIESGO LEVE">
      <formula>LEFT(AA179,LEN("RIESGO LEVE"))="RIESGO LEVE"</formula>
    </cfRule>
  </conditionalFormatting>
  <conditionalFormatting sqref="AA183:AA185">
    <cfRule type="beginsWith" dxfId="314" priority="340" operator="beginsWith" text="RIESGO SIGNIFICATIVO">
      <formula>LEFT(AA183,LEN("RIESGO SIGNIFICATIVO"))="RIESGO SIGNIFICATIVO"</formula>
    </cfRule>
    <cfRule type="beginsWith" dxfId="313" priority="341" operator="beginsWith" text="RIESGO MODERADO">
      <formula>LEFT(AA183,LEN("RIESGO MODERADO"))="RIESGO MODERADO"</formula>
    </cfRule>
    <cfRule type="beginsWith" dxfId="312" priority="342" operator="beginsWith" text="RIESGO LEVE">
      <formula>LEFT(AA183,LEN("RIESGO LEVE"))="RIESGO LEVE"</formula>
    </cfRule>
  </conditionalFormatting>
  <conditionalFormatting sqref="AA186:AA188">
    <cfRule type="beginsWith" dxfId="311" priority="337" operator="beginsWith" text="RIESGO SIGNIFICATIVO">
      <formula>LEFT(AA186,LEN("RIESGO SIGNIFICATIVO"))="RIESGO SIGNIFICATIVO"</formula>
    </cfRule>
    <cfRule type="beginsWith" dxfId="310" priority="338" operator="beginsWith" text="RIESGO MODERADO">
      <formula>LEFT(AA186,LEN("RIESGO MODERADO"))="RIESGO MODERADO"</formula>
    </cfRule>
    <cfRule type="beginsWith" dxfId="309" priority="339" operator="beginsWith" text="RIESGO LEVE">
      <formula>LEFT(AA186,LEN("RIESGO LEVE"))="RIESGO LEVE"</formula>
    </cfRule>
  </conditionalFormatting>
  <conditionalFormatting sqref="AA199:AA201">
    <cfRule type="beginsWith" dxfId="308" priority="325" operator="beginsWith" text="RIESGO SIGNIFICATIVO">
      <formula>LEFT(AA199,LEN("RIESGO SIGNIFICATIVO"))="RIESGO SIGNIFICATIVO"</formula>
    </cfRule>
    <cfRule type="beginsWith" dxfId="307" priority="326" operator="beginsWith" text="RIESGO MODERADO">
      <formula>LEFT(AA199,LEN("RIESGO MODERADO"))="RIESGO MODERADO"</formula>
    </cfRule>
    <cfRule type="beginsWith" dxfId="306" priority="327" operator="beginsWith" text="RIESGO LEVE">
      <formula>LEFT(AA199,LEN("RIESGO LEVE"))="RIESGO LEVE"</formula>
    </cfRule>
  </conditionalFormatting>
  <conditionalFormatting sqref="AA202:AA203">
    <cfRule type="beginsWith" dxfId="305" priority="322" operator="beginsWith" text="RIESGO SIGNIFICATIVO">
      <formula>LEFT(AA202,LEN("RIESGO SIGNIFICATIVO"))="RIESGO SIGNIFICATIVO"</formula>
    </cfRule>
    <cfRule type="beginsWith" dxfId="304" priority="323" operator="beginsWith" text="RIESGO MODERADO">
      <formula>LEFT(AA202,LEN("RIESGO MODERADO"))="RIESGO MODERADO"</formula>
    </cfRule>
    <cfRule type="beginsWith" dxfId="303" priority="324" operator="beginsWith" text="RIESGO LEVE">
      <formula>LEFT(AA202,LEN("RIESGO LEVE"))="RIESGO LEVE"</formula>
    </cfRule>
  </conditionalFormatting>
  <conditionalFormatting sqref="AA207">
    <cfRule type="beginsWith" dxfId="302" priority="319" operator="beginsWith" text="RIESGO SIGNIFICATIVO">
      <formula>LEFT(AA207,LEN("RIESGO SIGNIFICATIVO"))="RIESGO SIGNIFICATIVO"</formula>
    </cfRule>
    <cfRule type="beginsWith" dxfId="301" priority="320" operator="beginsWith" text="RIESGO MODERADO">
      <formula>LEFT(AA207,LEN("RIESGO MODERADO"))="RIESGO MODERADO"</formula>
    </cfRule>
    <cfRule type="beginsWith" dxfId="300" priority="321" operator="beginsWith" text="RIESGO LEVE">
      <formula>LEFT(AA207,LEN("RIESGO LEVE"))="RIESGO LEVE"</formula>
    </cfRule>
  </conditionalFormatting>
  <conditionalFormatting sqref="AA206">
    <cfRule type="beginsWith" dxfId="299" priority="316" operator="beginsWith" text="RIESGO SIGNIFICATIVO">
      <formula>LEFT(AA206,LEN("RIESGO SIGNIFICATIVO"))="RIESGO SIGNIFICATIVO"</formula>
    </cfRule>
    <cfRule type="beginsWith" dxfId="298" priority="317" operator="beginsWith" text="RIESGO MODERADO">
      <formula>LEFT(AA206,LEN("RIESGO MODERADO"))="RIESGO MODERADO"</formula>
    </cfRule>
    <cfRule type="beginsWith" dxfId="297" priority="318" operator="beginsWith" text="RIESGO LEVE">
      <formula>LEFT(AA206,LEN("RIESGO LEVE"))="RIESGO LEVE"</formula>
    </cfRule>
  </conditionalFormatting>
  <conditionalFormatting sqref="AA204">
    <cfRule type="beginsWith" dxfId="296" priority="313" operator="beginsWith" text="RIESGO SIGNIFICATIVO">
      <formula>LEFT(AA204,LEN("RIESGO SIGNIFICATIVO"))="RIESGO SIGNIFICATIVO"</formula>
    </cfRule>
    <cfRule type="beginsWith" dxfId="295" priority="314" operator="beginsWith" text="RIESGO MODERADO">
      <formula>LEFT(AA204,LEN("RIESGO MODERADO"))="RIESGO MODERADO"</formula>
    </cfRule>
    <cfRule type="beginsWith" dxfId="294" priority="315" operator="beginsWith" text="RIESGO LEVE">
      <formula>LEFT(AA204,LEN("RIESGO LEVE"))="RIESGO LEVE"</formula>
    </cfRule>
  </conditionalFormatting>
  <conditionalFormatting sqref="AA205">
    <cfRule type="beginsWith" dxfId="293" priority="310" operator="beginsWith" text="RIESGO SIGNIFICATIVO">
      <formula>LEFT(AA205,LEN("RIESGO SIGNIFICATIVO"))="RIESGO SIGNIFICATIVO"</formula>
    </cfRule>
    <cfRule type="beginsWith" dxfId="292" priority="311" operator="beginsWith" text="RIESGO MODERADO">
      <formula>LEFT(AA205,LEN("RIESGO MODERADO"))="RIESGO MODERADO"</formula>
    </cfRule>
    <cfRule type="beginsWith" dxfId="291" priority="312" operator="beginsWith" text="RIESGO LEVE">
      <formula>LEFT(AA205,LEN("RIESGO LEVE"))="RIESGO LEVE"</formula>
    </cfRule>
  </conditionalFormatting>
  <conditionalFormatting sqref="AA192:AA194">
    <cfRule type="beginsWith" dxfId="290" priority="307" operator="beginsWith" text="RIESGO SIGNIFICATIVO">
      <formula>LEFT(AA192,LEN("RIESGO SIGNIFICATIVO"))="RIESGO SIGNIFICATIVO"</formula>
    </cfRule>
    <cfRule type="beginsWith" dxfId="289" priority="308" operator="beginsWith" text="RIESGO MODERADO">
      <formula>LEFT(AA192,LEN("RIESGO MODERADO"))="RIESGO MODERADO"</formula>
    </cfRule>
    <cfRule type="beginsWith" dxfId="288" priority="309" operator="beginsWith" text="RIESGO LEVE">
      <formula>LEFT(AA192,LEN("RIESGO LEVE"))="RIESGO LEVE"</formula>
    </cfRule>
  </conditionalFormatting>
  <conditionalFormatting sqref="AC195">
    <cfRule type="beginsWith" dxfId="287" priority="304" operator="beginsWith" text="RIESGO SIGNIFICATIVO">
      <formula>LEFT(AC195,LEN("RIESGO SIGNIFICATIVO"))="RIESGO SIGNIFICATIVO"</formula>
    </cfRule>
    <cfRule type="beginsWith" dxfId="286" priority="305" operator="beginsWith" text="RIESGO MODERADO">
      <formula>LEFT(AC195,LEN("RIESGO MODERADO"))="RIESGO MODERADO"</formula>
    </cfRule>
    <cfRule type="beginsWith" dxfId="285" priority="306" operator="beginsWith" text="RIESGO LEVE">
      <formula>LEFT(AC195,LEN("RIESGO LEVE"))="RIESGO LEVE"</formula>
    </cfRule>
  </conditionalFormatting>
  <conditionalFormatting sqref="AA195">
    <cfRule type="beginsWith" dxfId="284" priority="301" operator="beginsWith" text="RIESGO SIGNIFICATIVO">
      <formula>LEFT(AA195,LEN("RIESGO SIGNIFICATIVO"))="RIESGO SIGNIFICATIVO"</formula>
    </cfRule>
    <cfRule type="beginsWith" dxfId="283" priority="302" operator="beginsWith" text="RIESGO MODERADO">
      <formula>LEFT(AA195,LEN("RIESGO MODERADO"))="RIESGO MODERADO"</formula>
    </cfRule>
    <cfRule type="beginsWith" dxfId="282" priority="303" operator="beginsWith" text="RIESGO LEVE">
      <formula>LEFT(AA195,LEN("RIESGO LEVE"))="RIESGO LEVE"</formula>
    </cfRule>
  </conditionalFormatting>
  <conditionalFormatting sqref="AA257 AA260:AA261">
    <cfRule type="beginsWith" dxfId="281" priority="295" operator="beginsWith" text="RIESGO SIGNIFICATIVO">
      <formula>LEFT(AA257,LEN("RIESGO SIGNIFICATIVO"))="RIESGO SIGNIFICATIVO"</formula>
    </cfRule>
    <cfRule type="beginsWith" dxfId="280" priority="296" operator="beginsWith" text="RIESGO MODERADO">
      <formula>LEFT(AA257,LEN("RIESGO MODERADO"))="RIESGO MODERADO"</formula>
    </cfRule>
    <cfRule type="beginsWith" dxfId="279" priority="297" operator="beginsWith" text="RIESGO LEVE">
      <formula>LEFT(AA257,LEN("RIESGO LEVE"))="RIESGO LEVE"</formula>
    </cfRule>
  </conditionalFormatting>
  <conditionalFormatting sqref="AC302:AC303">
    <cfRule type="beginsWith" dxfId="278" priority="292" operator="beginsWith" text="RIESGO SIGNIFICATIVO">
      <formula>LEFT(AC302,LEN("RIESGO SIGNIFICATIVO"))="RIESGO SIGNIFICATIVO"</formula>
    </cfRule>
    <cfRule type="beginsWith" dxfId="277" priority="293" operator="beginsWith" text="RIESGO MODERADO">
      <formula>LEFT(AC302,LEN("RIESGO MODERADO"))="RIESGO MODERADO"</formula>
    </cfRule>
    <cfRule type="beginsWith" dxfId="276" priority="294" operator="beginsWith" text="RIESGO LEVE">
      <formula>LEFT(AC302,LEN("RIESGO LEVE"))="RIESGO LEVE"</formula>
    </cfRule>
  </conditionalFormatting>
  <conditionalFormatting sqref="AC304">
    <cfRule type="beginsWith" dxfId="275" priority="286" operator="beginsWith" text="RIESGO SIGNIFICATIVO">
      <formula>LEFT(AC304,LEN("RIESGO SIGNIFICATIVO"))="RIESGO SIGNIFICATIVO"</formula>
    </cfRule>
    <cfRule type="beginsWith" dxfId="274" priority="287" operator="beginsWith" text="RIESGO MODERADO">
      <formula>LEFT(AC304,LEN("RIESGO MODERADO"))="RIESGO MODERADO"</formula>
    </cfRule>
    <cfRule type="beginsWith" dxfId="273" priority="288" operator="beginsWith" text="RIESGO LEVE">
      <formula>LEFT(AC304,LEN("RIESGO LEVE"))="RIESGO LEVE"</formula>
    </cfRule>
  </conditionalFormatting>
  <conditionalFormatting sqref="AA302:AA304 AA306:AA309">
    <cfRule type="beginsWith" dxfId="272" priority="271" operator="beginsWith" text="RIESGO SIGNIFICATIVO">
      <formula>LEFT(AA302,LEN("RIESGO SIGNIFICATIVO"))="RIESGO SIGNIFICATIVO"</formula>
    </cfRule>
    <cfRule type="beginsWith" dxfId="271" priority="272" operator="beginsWith" text="RIESGO MODERADO">
      <formula>LEFT(AA302,LEN("RIESGO MODERADO"))="RIESGO MODERADO"</formula>
    </cfRule>
    <cfRule type="beginsWith" dxfId="270" priority="273" operator="beginsWith" text="RIESGO LEVE">
      <formula>LEFT(AA302,LEN("RIESGO LEVE"))="RIESGO LEVE"</formula>
    </cfRule>
  </conditionalFormatting>
  <conditionalFormatting sqref="AA196">
    <cfRule type="beginsWith" dxfId="269" priority="268" operator="beginsWith" text="RIESGO SIGNIFICATIVO">
      <formula>LEFT(AA196,LEN("RIESGO SIGNIFICATIVO"))="RIESGO SIGNIFICATIVO"</formula>
    </cfRule>
    <cfRule type="beginsWith" dxfId="268" priority="269" operator="beginsWith" text="RIESGO MODERADO">
      <formula>LEFT(AA196,LEN("RIESGO MODERADO"))="RIESGO MODERADO"</formula>
    </cfRule>
    <cfRule type="beginsWith" dxfId="267" priority="270" operator="beginsWith" text="RIESGO LEVE">
      <formula>LEFT(AA196,LEN("RIESGO LEVE"))="RIESGO LEVE"</formula>
    </cfRule>
  </conditionalFormatting>
  <conditionalFormatting sqref="AA197">
    <cfRule type="beginsWith" dxfId="266" priority="265" operator="beginsWith" text="RIESGO SIGNIFICATIVO">
      <formula>LEFT(AA197,LEN("RIESGO SIGNIFICATIVO"))="RIESGO SIGNIFICATIVO"</formula>
    </cfRule>
    <cfRule type="beginsWith" dxfId="265" priority="266" operator="beginsWith" text="RIESGO MODERADO">
      <formula>LEFT(AA197,LEN("RIESGO MODERADO"))="RIESGO MODERADO"</formula>
    </cfRule>
    <cfRule type="beginsWith" dxfId="264" priority="267" operator="beginsWith" text="RIESGO LEVE">
      <formula>LEFT(AA197,LEN("RIESGO LEVE"))="RIESGO LEVE"</formula>
    </cfRule>
  </conditionalFormatting>
  <conditionalFormatting sqref="AA198">
    <cfRule type="beginsWith" dxfId="263" priority="262" operator="beginsWith" text="RIESGO SIGNIFICATIVO">
      <formula>LEFT(AA198,LEN("RIESGO SIGNIFICATIVO"))="RIESGO SIGNIFICATIVO"</formula>
    </cfRule>
    <cfRule type="beginsWith" dxfId="262" priority="263" operator="beginsWith" text="RIESGO MODERADO">
      <formula>LEFT(AA198,LEN("RIESGO MODERADO"))="RIESGO MODERADO"</formula>
    </cfRule>
    <cfRule type="beginsWith" dxfId="261" priority="264" operator="beginsWith" text="RIESGO LEVE">
      <formula>LEFT(AA198,LEN("RIESGO LEVE"))="RIESGO LEVE"</formula>
    </cfRule>
  </conditionalFormatting>
  <conditionalFormatting sqref="AA175:AA178">
    <cfRule type="beginsWith" dxfId="260" priority="259" operator="beginsWith" text="RIESGO SIGNIFICATIVO">
      <formula>LEFT(AA175,LEN("RIESGO SIGNIFICATIVO"))="RIESGO SIGNIFICATIVO"</formula>
    </cfRule>
    <cfRule type="beginsWith" dxfId="259" priority="260" operator="beginsWith" text="RIESGO MODERADO">
      <formula>LEFT(AA175,LEN("RIESGO MODERADO"))="RIESGO MODERADO"</formula>
    </cfRule>
    <cfRule type="beginsWith" dxfId="258" priority="261" operator="beginsWith" text="RIESGO LEVE">
      <formula>LEFT(AA175,LEN("RIESGO LEVE"))="RIESGO LEVE"</formula>
    </cfRule>
  </conditionalFormatting>
  <conditionalFormatting sqref="AA99:AB99">
    <cfRule type="beginsWith" dxfId="257" priority="256" operator="beginsWith" text="RIESGO SIGNIFICATIVO">
      <formula>LEFT(AA99,LEN("RIESGO SIGNIFICATIVO"))="RIESGO SIGNIFICATIVO"</formula>
    </cfRule>
    <cfRule type="beginsWith" dxfId="256" priority="257" operator="beginsWith" text="RIESGO MODERADO">
      <formula>LEFT(AA99,LEN("RIESGO MODERADO"))="RIESGO MODERADO"</formula>
    </cfRule>
    <cfRule type="beginsWith" dxfId="255" priority="258" operator="beginsWith" text="RIESGO LEVE">
      <formula>LEFT(AA99,LEN("RIESGO LEVE"))="RIESGO LEVE"</formula>
    </cfRule>
  </conditionalFormatting>
  <conditionalFormatting sqref="AA252 AA254:AA256">
    <cfRule type="beginsWith" dxfId="254" priority="250" operator="beginsWith" text="RIESGO SIGNIFICATIVO">
      <formula>LEFT(AA252,LEN("RIESGO SIGNIFICATIVO"))="RIESGO SIGNIFICATIVO"</formula>
    </cfRule>
    <cfRule type="beginsWith" dxfId="253" priority="251" operator="beginsWith" text="RIESGO MODERADO">
      <formula>LEFT(AA252,LEN("RIESGO MODERADO"))="RIESGO MODERADO"</formula>
    </cfRule>
    <cfRule type="beginsWith" dxfId="252" priority="252" operator="beginsWith" text="RIESGO LEVE">
      <formula>LEFT(AA252,LEN("RIESGO LEVE"))="RIESGO LEVE"</formula>
    </cfRule>
  </conditionalFormatting>
  <conditionalFormatting sqref="AA278">
    <cfRule type="beginsWith" dxfId="251" priority="244" operator="beginsWith" text="RIESGO SIGNIFICATIVO">
      <formula>LEFT(AA278,LEN("RIESGO SIGNIFICATIVO"))="RIESGO SIGNIFICATIVO"</formula>
    </cfRule>
    <cfRule type="beginsWith" dxfId="250" priority="245" operator="beginsWith" text="RIESGO MODERADO">
      <formula>LEFT(AA278,LEN("RIESGO MODERADO"))="RIESGO MODERADO"</formula>
    </cfRule>
    <cfRule type="beginsWith" dxfId="249" priority="246" operator="beginsWith" text="RIESGO LEVE">
      <formula>LEFT(AA278,LEN("RIESGO LEVE"))="RIESGO LEVE"</formula>
    </cfRule>
  </conditionalFormatting>
  <conditionalFormatting sqref="AA279:AA280">
    <cfRule type="beginsWith" dxfId="248" priority="238" operator="beginsWith" text="RIESGO SIGNIFICATIVO">
      <formula>LEFT(AA279,LEN("RIESGO SIGNIFICATIVO"))="RIESGO SIGNIFICATIVO"</formula>
    </cfRule>
    <cfRule type="beginsWith" dxfId="247" priority="239" operator="beginsWith" text="RIESGO MODERADO">
      <formula>LEFT(AA279,LEN("RIESGO MODERADO"))="RIESGO MODERADO"</formula>
    </cfRule>
    <cfRule type="beginsWith" dxfId="246" priority="240" operator="beginsWith" text="RIESGO LEVE">
      <formula>LEFT(AA279,LEN("RIESGO LEVE"))="RIESGO LEVE"</formula>
    </cfRule>
  </conditionalFormatting>
  <conditionalFormatting sqref="AA286">
    <cfRule type="beginsWith" dxfId="245" priority="226" operator="beginsWith" text="RIESGO SIGNIFICATIVO">
      <formula>LEFT(AA286,LEN("RIESGO SIGNIFICATIVO"))="RIESGO SIGNIFICATIVO"</formula>
    </cfRule>
    <cfRule type="beginsWith" dxfId="244" priority="227" operator="beginsWith" text="RIESGO MODERADO">
      <formula>LEFT(AA286,LEN("RIESGO MODERADO"))="RIESGO MODERADO"</formula>
    </cfRule>
    <cfRule type="beginsWith" dxfId="243" priority="228" operator="beginsWith" text="RIESGO LEVE">
      <formula>LEFT(AA286,LEN("RIESGO LEVE"))="RIESGO LEVE"</formula>
    </cfRule>
  </conditionalFormatting>
  <conditionalFormatting sqref="AA284">
    <cfRule type="beginsWith" dxfId="242" priority="202" operator="beginsWith" text="RIESGO SIGNIFICATIVO">
      <formula>LEFT(AA284,LEN("RIESGO SIGNIFICATIVO"))="RIESGO SIGNIFICATIVO"</formula>
    </cfRule>
    <cfRule type="beginsWith" dxfId="241" priority="203" operator="beginsWith" text="RIESGO MODERADO">
      <formula>LEFT(AA284,LEN("RIESGO MODERADO"))="RIESGO MODERADO"</formula>
    </cfRule>
    <cfRule type="beginsWith" dxfId="240" priority="204" operator="beginsWith" text="RIESGO LEVE">
      <formula>LEFT(AA284,LEN("RIESGO LEVE"))="RIESGO LEVE"</formula>
    </cfRule>
  </conditionalFormatting>
  <conditionalFormatting sqref="AA285">
    <cfRule type="beginsWith" dxfId="239" priority="232" operator="beginsWith" text="RIESGO SIGNIFICATIVO">
      <formula>LEFT(AA285,LEN("RIESGO SIGNIFICATIVO"))="RIESGO SIGNIFICATIVO"</formula>
    </cfRule>
    <cfRule type="beginsWith" dxfId="238" priority="233" operator="beginsWith" text="RIESGO MODERADO">
      <formula>LEFT(AA285,LEN("RIESGO MODERADO"))="RIESGO MODERADO"</formula>
    </cfRule>
    <cfRule type="beginsWith" dxfId="237" priority="234" operator="beginsWith" text="RIESGO LEVE">
      <formula>LEFT(AA285,LEN("RIESGO LEVE"))="RIESGO LEVE"</formula>
    </cfRule>
  </conditionalFormatting>
  <conditionalFormatting sqref="AA283">
    <cfRule type="beginsWith" dxfId="236" priority="220" operator="beginsWith" text="RIESGO SIGNIFICATIVO">
      <formula>LEFT(AA283,LEN("RIESGO SIGNIFICATIVO"))="RIESGO SIGNIFICATIVO"</formula>
    </cfRule>
    <cfRule type="beginsWith" dxfId="235" priority="221" operator="beginsWith" text="RIESGO MODERADO">
      <formula>LEFT(AA283,LEN("RIESGO MODERADO"))="RIESGO MODERADO"</formula>
    </cfRule>
    <cfRule type="beginsWith" dxfId="234" priority="222" operator="beginsWith" text="RIESGO LEVE">
      <formula>LEFT(AA283,LEN("RIESGO LEVE"))="RIESGO LEVE"</formula>
    </cfRule>
  </conditionalFormatting>
  <conditionalFormatting sqref="AA281">
    <cfRule type="beginsWith" dxfId="233" priority="214" operator="beginsWith" text="RIESGO SIGNIFICATIVO">
      <formula>LEFT(AA281,LEN("RIESGO SIGNIFICATIVO"))="RIESGO SIGNIFICATIVO"</formula>
    </cfRule>
    <cfRule type="beginsWith" dxfId="232" priority="215" operator="beginsWith" text="RIESGO MODERADO">
      <formula>LEFT(AA281,LEN("RIESGO MODERADO"))="RIESGO MODERADO"</formula>
    </cfRule>
    <cfRule type="beginsWith" dxfId="231" priority="216" operator="beginsWith" text="RIESGO LEVE">
      <formula>LEFT(AA281,LEN("RIESGO LEVE"))="RIESGO LEVE"</formula>
    </cfRule>
  </conditionalFormatting>
  <conditionalFormatting sqref="AA282">
    <cfRule type="beginsWith" dxfId="230" priority="208" operator="beginsWith" text="RIESGO SIGNIFICATIVO">
      <formula>LEFT(AA282,LEN("RIESGO SIGNIFICATIVO"))="RIESGO SIGNIFICATIVO"</formula>
    </cfRule>
    <cfRule type="beginsWith" dxfId="229" priority="209" operator="beginsWith" text="RIESGO MODERADO">
      <formula>LEFT(AA282,LEN("RIESGO MODERADO"))="RIESGO MODERADO"</formula>
    </cfRule>
    <cfRule type="beginsWith" dxfId="228" priority="210" operator="beginsWith" text="RIESGO LEVE">
      <formula>LEFT(AA282,LEN("RIESGO LEVE"))="RIESGO LEVE"</formula>
    </cfRule>
  </conditionalFormatting>
  <conditionalFormatting sqref="AA253">
    <cfRule type="beginsWith" dxfId="227" priority="196" operator="beginsWith" text="RIESGO SIGNIFICATIVO">
      <formula>LEFT(AA253,LEN("RIESGO SIGNIFICATIVO"))="RIESGO SIGNIFICATIVO"</formula>
    </cfRule>
    <cfRule type="beginsWith" dxfId="226" priority="197" operator="beginsWith" text="RIESGO MODERADO">
      <formula>LEFT(AA253,LEN("RIESGO MODERADO"))="RIESGO MODERADO"</formula>
    </cfRule>
    <cfRule type="beginsWith" dxfId="225" priority="198" operator="beginsWith" text="RIESGO LEVE">
      <formula>LEFT(AA253,LEN("RIESGO LEVE"))="RIESGO LEVE"</formula>
    </cfRule>
  </conditionalFormatting>
  <conditionalFormatting sqref="AA259">
    <cfRule type="beginsWith" dxfId="224" priority="190" operator="beginsWith" text="RIESGO SIGNIFICATIVO">
      <formula>LEFT(AA259,LEN("RIESGO SIGNIFICATIVO"))="RIESGO SIGNIFICATIVO"</formula>
    </cfRule>
    <cfRule type="beginsWith" dxfId="223" priority="191" operator="beginsWith" text="RIESGO MODERADO">
      <formula>LEFT(AA259,LEN("RIESGO MODERADO"))="RIESGO MODERADO"</formula>
    </cfRule>
    <cfRule type="beginsWith" dxfId="222" priority="192" operator="beginsWith" text="RIESGO LEVE">
      <formula>LEFT(AA259,LEN("RIESGO LEVE"))="RIESGO LEVE"</formula>
    </cfRule>
  </conditionalFormatting>
  <conditionalFormatting sqref="AA258">
    <cfRule type="beginsWith" dxfId="221" priority="184" operator="beginsWith" text="RIESGO SIGNIFICATIVO">
      <formula>LEFT(AA258,LEN("RIESGO SIGNIFICATIVO"))="RIESGO SIGNIFICATIVO"</formula>
    </cfRule>
    <cfRule type="beginsWith" dxfId="220" priority="185" operator="beginsWith" text="RIESGO MODERADO">
      <formula>LEFT(AA258,LEN("RIESGO MODERADO"))="RIESGO MODERADO"</formula>
    </cfRule>
    <cfRule type="beginsWith" dxfId="219" priority="186" operator="beginsWith" text="RIESGO LEVE">
      <formula>LEFT(AA258,LEN("RIESGO LEVE"))="RIESGO LEVE"</formula>
    </cfRule>
  </conditionalFormatting>
  <conditionalFormatting sqref="AA264">
    <cfRule type="beginsWith" dxfId="218" priority="178" operator="beginsWith" text="RIESGO SIGNIFICATIVO">
      <formula>LEFT(AA264,LEN("RIESGO SIGNIFICATIVO"))="RIESGO SIGNIFICATIVO"</formula>
    </cfRule>
    <cfRule type="beginsWith" dxfId="217" priority="179" operator="beginsWith" text="RIESGO MODERADO">
      <formula>LEFT(AA264,LEN("RIESGO MODERADO"))="RIESGO MODERADO"</formula>
    </cfRule>
    <cfRule type="beginsWith" dxfId="216" priority="180" operator="beginsWith" text="RIESGO LEVE">
      <formula>LEFT(AA264,LEN("RIESGO LEVE"))="RIESGO LEVE"</formula>
    </cfRule>
  </conditionalFormatting>
  <conditionalFormatting sqref="AA263">
    <cfRule type="beginsWith" dxfId="215" priority="172" operator="beginsWith" text="RIESGO SIGNIFICATIVO">
      <formula>LEFT(AA263,LEN("RIESGO SIGNIFICATIVO"))="RIESGO SIGNIFICATIVO"</formula>
    </cfRule>
    <cfRule type="beginsWith" dxfId="214" priority="173" operator="beginsWith" text="RIESGO MODERADO">
      <formula>LEFT(AA263,LEN("RIESGO MODERADO"))="RIESGO MODERADO"</formula>
    </cfRule>
    <cfRule type="beginsWith" dxfId="213" priority="174" operator="beginsWith" text="RIESGO LEVE">
      <formula>LEFT(AA263,LEN("RIESGO LEVE"))="RIESGO LEVE"</formula>
    </cfRule>
  </conditionalFormatting>
  <conditionalFormatting sqref="AA269">
    <cfRule type="beginsWith" dxfId="212" priority="166" operator="beginsWith" text="RIESGO SIGNIFICATIVO">
      <formula>LEFT(AA269,LEN("RIESGO SIGNIFICATIVO"))="RIESGO SIGNIFICATIVO"</formula>
    </cfRule>
    <cfRule type="beginsWith" dxfId="211" priority="167" operator="beginsWith" text="RIESGO MODERADO">
      <formula>LEFT(AA269,LEN("RIESGO MODERADO"))="RIESGO MODERADO"</formula>
    </cfRule>
    <cfRule type="beginsWith" dxfId="210" priority="168" operator="beginsWith" text="RIESGO LEVE">
      <formula>LEFT(AA269,LEN("RIESGO LEVE"))="RIESGO LEVE"</formula>
    </cfRule>
  </conditionalFormatting>
  <conditionalFormatting sqref="AA268">
    <cfRule type="beginsWith" dxfId="209" priority="160" operator="beginsWith" text="RIESGO SIGNIFICATIVO">
      <formula>LEFT(AA268,LEN("RIESGO SIGNIFICATIVO"))="RIESGO SIGNIFICATIVO"</formula>
    </cfRule>
    <cfRule type="beginsWith" dxfId="208" priority="161" operator="beginsWith" text="RIESGO MODERADO">
      <formula>LEFT(AA268,LEN("RIESGO MODERADO"))="RIESGO MODERADO"</formula>
    </cfRule>
    <cfRule type="beginsWith" dxfId="207" priority="162" operator="beginsWith" text="RIESGO LEVE">
      <formula>LEFT(AA268,LEN("RIESGO LEVE"))="RIESGO LEVE"</formula>
    </cfRule>
  </conditionalFormatting>
  <conditionalFormatting sqref="AA274">
    <cfRule type="beginsWith" dxfId="206" priority="154" operator="beginsWith" text="RIESGO SIGNIFICATIVO">
      <formula>LEFT(AA274,LEN("RIESGO SIGNIFICATIVO"))="RIESGO SIGNIFICATIVO"</formula>
    </cfRule>
    <cfRule type="beginsWith" dxfId="205" priority="155" operator="beginsWith" text="RIESGO MODERADO">
      <formula>LEFT(AA274,LEN("RIESGO MODERADO"))="RIESGO MODERADO"</formula>
    </cfRule>
    <cfRule type="beginsWith" dxfId="204" priority="156" operator="beginsWith" text="RIESGO LEVE">
      <formula>LEFT(AA274,LEN("RIESGO LEVE"))="RIESGO LEVE"</formula>
    </cfRule>
  </conditionalFormatting>
  <conditionalFormatting sqref="AA273">
    <cfRule type="beginsWith" dxfId="203" priority="148" operator="beginsWith" text="RIESGO SIGNIFICATIVO">
      <formula>LEFT(AA273,LEN("RIESGO SIGNIFICATIVO"))="RIESGO SIGNIFICATIVO"</formula>
    </cfRule>
    <cfRule type="beginsWith" dxfId="202" priority="149" operator="beginsWith" text="RIESGO MODERADO">
      <formula>LEFT(AA273,LEN("RIESGO MODERADO"))="RIESGO MODERADO"</formula>
    </cfRule>
    <cfRule type="beginsWith" dxfId="201" priority="150" operator="beginsWith" text="RIESGO LEVE">
      <formula>LEFT(AA273,LEN("RIESGO LEVE"))="RIESGO LEVE"</formula>
    </cfRule>
  </conditionalFormatting>
  <conditionalFormatting sqref="AB38">
    <cfRule type="beginsWith" dxfId="200" priority="145" operator="beginsWith" text="RIESGO SIGNIFICATIVO">
      <formula>LEFT(AB38,LEN("RIESGO SIGNIFICATIVO"))="RIESGO SIGNIFICATIVO"</formula>
    </cfRule>
    <cfRule type="beginsWith" dxfId="199" priority="146" operator="beginsWith" text="RIESGO MODERADO">
      <formula>LEFT(AB38,LEN("RIESGO MODERADO"))="RIESGO MODERADO"</formula>
    </cfRule>
    <cfRule type="beginsWith" dxfId="198" priority="147" operator="beginsWith" text="RIESGO LEVE">
      <formula>LEFT(AB38,LEN("RIESGO LEVE"))="RIESGO LEVE"</formula>
    </cfRule>
  </conditionalFormatting>
  <conditionalFormatting sqref="AB39">
    <cfRule type="beginsWith" dxfId="197" priority="142" operator="beginsWith" text="RIESGO SIGNIFICATIVO">
      <formula>LEFT(AB39,LEN("RIESGO SIGNIFICATIVO"))="RIESGO SIGNIFICATIVO"</formula>
    </cfRule>
    <cfRule type="beginsWith" dxfId="196" priority="143" operator="beginsWith" text="RIESGO MODERADO">
      <formula>LEFT(AB39,LEN("RIESGO MODERADO"))="RIESGO MODERADO"</formula>
    </cfRule>
    <cfRule type="beginsWith" dxfId="195" priority="144" operator="beginsWith" text="RIESGO LEVE">
      <formula>LEFT(AB39,LEN("RIESGO LEVE"))="RIESGO LEVE"</formula>
    </cfRule>
  </conditionalFormatting>
  <conditionalFormatting sqref="AA71:AA72">
    <cfRule type="beginsWith" dxfId="194" priority="139" operator="beginsWith" text="RIESGO SIGNIFICATIVO">
      <formula>LEFT(AA71,LEN("RIESGO SIGNIFICATIVO"))="RIESGO SIGNIFICATIVO"</formula>
    </cfRule>
    <cfRule type="beginsWith" dxfId="193" priority="140" operator="beginsWith" text="RIESGO MODERADO">
      <formula>LEFT(AA71,LEN("RIESGO MODERADO"))="RIESGO MODERADO"</formula>
    </cfRule>
    <cfRule type="beginsWith" dxfId="192" priority="141" operator="beginsWith" text="RIESGO LEVE">
      <formula>LEFT(AA71,LEN("RIESGO LEVE"))="RIESGO LEVE"</formula>
    </cfRule>
  </conditionalFormatting>
  <conditionalFormatting sqref="AB71">
    <cfRule type="beginsWith" dxfId="191" priority="136" operator="beginsWith" text="RIESGO SIGNIFICATIVO">
      <formula>LEFT(AB71,LEN("RIESGO SIGNIFICATIVO"))="RIESGO SIGNIFICATIVO"</formula>
    </cfRule>
    <cfRule type="beginsWith" dxfId="190" priority="137" operator="beginsWith" text="RIESGO MODERADO">
      <formula>LEFT(AB71,LEN("RIESGO MODERADO"))="RIESGO MODERADO"</formula>
    </cfRule>
    <cfRule type="beginsWith" dxfId="189" priority="138" operator="beginsWith" text="RIESGO LEVE">
      <formula>LEFT(AB71,LEN("RIESGO LEVE"))="RIESGO LEVE"</formula>
    </cfRule>
  </conditionalFormatting>
  <conditionalFormatting sqref="AB72">
    <cfRule type="beginsWith" dxfId="188" priority="133" operator="beginsWith" text="RIESGO SIGNIFICATIVO">
      <formula>LEFT(AB72,LEN("RIESGO SIGNIFICATIVO"))="RIESGO SIGNIFICATIVO"</formula>
    </cfRule>
    <cfRule type="beginsWith" dxfId="187" priority="134" operator="beginsWith" text="RIESGO MODERADO">
      <formula>LEFT(AB72,LEN("RIESGO MODERADO"))="RIESGO MODERADO"</formula>
    </cfRule>
    <cfRule type="beginsWith" dxfId="186" priority="135" operator="beginsWith" text="RIESGO LEVE">
      <formula>LEFT(AB72,LEN("RIESGO LEVE"))="RIESGO LEVE"</formula>
    </cfRule>
  </conditionalFormatting>
  <conditionalFormatting sqref="AA93:AA94">
    <cfRule type="beginsWith" dxfId="185" priority="130" operator="beginsWith" text="RIESGO SIGNIFICATIVO">
      <formula>LEFT(AA93,LEN("RIESGO SIGNIFICATIVO"))="RIESGO SIGNIFICATIVO"</formula>
    </cfRule>
    <cfRule type="beginsWith" dxfId="184" priority="131" operator="beginsWith" text="RIESGO MODERADO">
      <formula>LEFT(AA93,LEN("RIESGO MODERADO"))="RIESGO MODERADO"</formula>
    </cfRule>
    <cfRule type="beginsWith" dxfId="183" priority="132" operator="beginsWith" text="RIESGO LEVE">
      <formula>LEFT(AA93,LEN("RIESGO LEVE"))="RIESGO LEVE"</formula>
    </cfRule>
  </conditionalFormatting>
  <conditionalFormatting sqref="AB93">
    <cfRule type="beginsWith" dxfId="182" priority="127" operator="beginsWith" text="RIESGO SIGNIFICATIVO">
      <formula>LEFT(AB93,LEN("RIESGO SIGNIFICATIVO"))="RIESGO SIGNIFICATIVO"</formula>
    </cfRule>
    <cfRule type="beginsWith" dxfId="181" priority="128" operator="beginsWith" text="RIESGO MODERADO">
      <formula>LEFT(AB93,LEN("RIESGO MODERADO"))="RIESGO MODERADO"</formula>
    </cfRule>
    <cfRule type="beginsWith" dxfId="180" priority="129" operator="beginsWith" text="RIESGO LEVE">
      <formula>LEFT(AB93,LEN("RIESGO LEVE"))="RIESGO LEVE"</formula>
    </cfRule>
  </conditionalFormatting>
  <conditionalFormatting sqref="AB94">
    <cfRule type="beginsWith" dxfId="179" priority="124" operator="beginsWith" text="RIESGO SIGNIFICATIVO">
      <formula>LEFT(AB94,LEN("RIESGO SIGNIFICATIVO"))="RIESGO SIGNIFICATIVO"</formula>
    </cfRule>
    <cfRule type="beginsWith" dxfId="178" priority="125" operator="beginsWith" text="RIESGO MODERADO">
      <formula>LEFT(AB94,LEN("RIESGO MODERADO"))="RIESGO MODERADO"</formula>
    </cfRule>
    <cfRule type="beginsWith" dxfId="177" priority="126" operator="beginsWith" text="RIESGO LEVE">
      <formula>LEFT(AB94,LEN("RIESGO LEVE"))="RIESGO LEVE"</formula>
    </cfRule>
  </conditionalFormatting>
  <conditionalFormatting sqref="AA113:AA114">
    <cfRule type="beginsWith" dxfId="176" priority="121" operator="beginsWith" text="RIESGO SIGNIFICATIVO">
      <formula>LEFT(AA113,LEN("RIESGO SIGNIFICATIVO"))="RIESGO SIGNIFICATIVO"</formula>
    </cfRule>
    <cfRule type="beginsWith" dxfId="175" priority="122" operator="beginsWith" text="RIESGO MODERADO">
      <formula>LEFT(AA113,LEN("RIESGO MODERADO"))="RIESGO MODERADO"</formula>
    </cfRule>
    <cfRule type="beginsWith" dxfId="174" priority="123" operator="beginsWith" text="RIESGO LEVE">
      <formula>LEFT(AA113,LEN("RIESGO LEVE"))="RIESGO LEVE"</formula>
    </cfRule>
  </conditionalFormatting>
  <conditionalFormatting sqref="AB113">
    <cfRule type="beginsWith" dxfId="173" priority="118" operator="beginsWith" text="RIESGO SIGNIFICATIVO">
      <formula>LEFT(AB113,LEN("RIESGO SIGNIFICATIVO"))="RIESGO SIGNIFICATIVO"</formula>
    </cfRule>
    <cfRule type="beginsWith" dxfId="172" priority="119" operator="beginsWith" text="RIESGO MODERADO">
      <formula>LEFT(AB113,LEN("RIESGO MODERADO"))="RIESGO MODERADO"</formula>
    </cfRule>
    <cfRule type="beginsWith" dxfId="171" priority="120" operator="beginsWith" text="RIESGO LEVE">
      <formula>LEFT(AB113,LEN("RIESGO LEVE"))="RIESGO LEVE"</formula>
    </cfRule>
  </conditionalFormatting>
  <conditionalFormatting sqref="AB114">
    <cfRule type="beginsWith" dxfId="170" priority="115" operator="beginsWith" text="RIESGO SIGNIFICATIVO">
      <formula>LEFT(AB114,LEN("RIESGO SIGNIFICATIVO"))="RIESGO SIGNIFICATIVO"</formula>
    </cfRule>
    <cfRule type="beginsWith" dxfId="169" priority="116" operator="beginsWith" text="RIESGO MODERADO">
      <formula>LEFT(AB114,LEN("RIESGO MODERADO"))="RIESGO MODERADO"</formula>
    </cfRule>
    <cfRule type="beginsWith" dxfId="168" priority="117" operator="beginsWith" text="RIESGO LEVE">
      <formula>LEFT(AB114,LEN("RIESGO LEVE"))="RIESGO LEVE"</formula>
    </cfRule>
  </conditionalFormatting>
  <conditionalFormatting sqref="AA143:AA144">
    <cfRule type="beginsWith" dxfId="167" priority="112" operator="beginsWith" text="RIESGO SIGNIFICATIVO">
      <formula>LEFT(AA143,LEN("RIESGO SIGNIFICATIVO"))="RIESGO SIGNIFICATIVO"</formula>
    </cfRule>
    <cfRule type="beginsWith" dxfId="166" priority="113" operator="beginsWith" text="RIESGO MODERADO">
      <formula>LEFT(AA143,LEN("RIESGO MODERADO"))="RIESGO MODERADO"</formula>
    </cfRule>
    <cfRule type="beginsWith" dxfId="165" priority="114" operator="beginsWith" text="RIESGO LEVE">
      <formula>LEFT(AA143,LEN("RIESGO LEVE"))="RIESGO LEVE"</formula>
    </cfRule>
  </conditionalFormatting>
  <conditionalFormatting sqref="AB143">
    <cfRule type="beginsWith" dxfId="164" priority="109" operator="beginsWith" text="RIESGO SIGNIFICATIVO">
      <formula>LEFT(AB143,LEN("RIESGO SIGNIFICATIVO"))="RIESGO SIGNIFICATIVO"</formula>
    </cfRule>
    <cfRule type="beginsWith" dxfId="163" priority="110" operator="beginsWith" text="RIESGO MODERADO">
      <formula>LEFT(AB143,LEN("RIESGO MODERADO"))="RIESGO MODERADO"</formula>
    </cfRule>
    <cfRule type="beginsWith" dxfId="162" priority="111" operator="beginsWith" text="RIESGO LEVE">
      <formula>LEFT(AB143,LEN("RIESGO LEVE"))="RIESGO LEVE"</formula>
    </cfRule>
  </conditionalFormatting>
  <conditionalFormatting sqref="AB144">
    <cfRule type="beginsWith" dxfId="161" priority="106" operator="beginsWith" text="RIESGO SIGNIFICATIVO">
      <formula>LEFT(AB144,LEN("RIESGO SIGNIFICATIVO"))="RIESGO SIGNIFICATIVO"</formula>
    </cfRule>
    <cfRule type="beginsWith" dxfId="160" priority="107" operator="beginsWith" text="RIESGO MODERADO">
      <formula>LEFT(AB144,LEN("RIESGO MODERADO"))="RIESGO MODERADO"</formula>
    </cfRule>
    <cfRule type="beginsWith" dxfId="159" priority="108" operator="beginsWith" text="RIESGO LEVE">
      <formula>LEFT(AB144,LEN("RIESGO LEVE"))="RIESGO LEVE"</formula>
    </cfRule>
  </conditionalFormatting>
  <conditionalFormatting sqref="AA209:AA210">
    <cfRule type="beginsWith" dxfId="158" priority="103" operator="beginsWith" text="RIESGO SIGNIFICATIVO">
      <formula>LEFT(AA209,LEN("RIESGO SIGNIFICATIVO"))="RIESGO SIGNIFICATIVO"</formula>
    </cfRule>
    <cfRule type="beginsWith" dxfId="157" priority="104" operator="beginsWith" text="RIESGO MODERADO">
      <formula>LEFT(AA209,LEN("RIESGO MODERADO"))="RIESGO MODERADO"</formula>
    </cfRule>
    <cfRule type="beginsWith" dxfId="156" priority="105" operator="beginsWith" text="RIESGO LEVE">
      <formula>LEFT(AA209,LEN("RIESGO LEVE"))="RIESGO LEVE"</formula>
    </cfRule>
  </conditionalFormatting>
  <conditionalFormatting sqref="AA11:AB11">
    <cfRule type="beginsWith" dxfId="155" priority="94" operator="beginsWith" text="RIESGO SIGNIFICATIVO">
      <formula>LEFT(AA11,LEN("RIESGO SIGNIFICATIVO"))="RIESGO SIGNIFICATIVO"</formula>
    </cfRule>
    <cfRule type="beginsWith" dxfId="154" priority="95" operator="beginsWith" text="RIESGO MODERADO">
      <formula>LEFT(AA11,LEN("RIESGO MODERADO"))="RIESGO MODERADO"</formula>
    </cfRule>
    <cfRule type="beginsWith" dxfId="153" priority="96" operator="beginsWith" text="RIESGO LEVE">
      <formula>LEFT(AA11,LEN("RIESGO LEVE"))="RIESGO LEVE"</formula>
    </cfRule>
  </conditionalFormatting>
  <conditionalFormatting sqref="AA12:AA13">
    <cfRule type="beginsWith" dxfId="152" priority="91" operator="beginsWith" text="RIESGO SIGNIFICATIVO">
      <formula>LEFT(AA12,LEN("RIESGO SIGNIFICATIVO"))="RIESGO SIGNIFICATIVO"</formula>
    </cfRule>
    <cfRule type="beginsWith" dxfId="151" priority="92" operator="beginsWith" text="RIESGO MODERADO">
      <formula>LEFT(AA12,LEN("RIESGO MODERADO"))="RIESGO MODERADO"</formula>
    </cfRule>
    <cfRule type="beginsWith" dxfId="150" priority="93" operator="beginsWith" text="RIESGO LEVE">
      <formula>LEFT(AA12,LEN("RIESGO LEVE"))="RIESGO LEVE"</formula>
    </cfRule>
  </conditionalFormatting>
  <conditionalFormatting sqref="AA14:AB15">
    <cfRule type="beginsWith" dxfId="149" priority="88" operator="beginsWith" text="RIESGO SIGNIFICATIVO">
      <formula>LEFT(AA14,LEN("RIESGO SIGNIFICATIVO"))="RIESGO SIGNIFICATIVO"</formula>
    </cfRule>
    <cfRule type="beginsWith" dxfId="148" priority="89" operator="beginsWith" text="RIESGO MODERADO">
      <formula>LEFT(AA14,LEN("RIESGO MODERADO"))="RIESGO MODERADO"</formula>
    </cfRule>
    <cfRule type="beginsWith" dxfId="147" priority="90" operator="beginsWith" text="RIESGO LEVE">
      <formula>LEFT(AA14,LEN("RIESGO LEVE"))="RIESGO LEVE"</formula>
    </cfRule>
  </conditionalFormatting>
  <conditionalFormatting sqref="AA16:AB16">
    <cfRule type="beginsWith" dxfId="146" priority="85" operator="beginsWith" text="RIESGO SIGNIFICATIVO">
      <formula>LEFT(AA16,LEN("RIESGO SIGNIFICATIVO"))="RIESGO SIGNIFICATIVO"</formula>
    </cfRule>
    <cfRule type="beginsWith" dxfId="145" priority="86" operator="beginsWith" text="RIESGO MODERADO">
      <formula>LEFT(AA16,LEN("RIESGO MODERADO"))="RIESGO MODERADO"</formula>
    </cfRule>
    <cfRule type="beginsWith" dxfId="144" priority="87" operator="beginsWith" text="RIESGO LEVE">
      <formula>LEFT(AA16,LEN("RIESGO LEVE"))="RIESGO LEVE"</formula>
    </cfRule>
  </conditionalFormatting>
  <conditionalFormatting sqref="AB12">
    <cfRule type="beginsWith" dxfId="143" priority="82" operator="beginsWith" text="RIESGO SIGNIFICATIVO">
      <formula>LEFT(AB12,LEN("RIESGO SIGNIFICATIVO"))="RIESGO SIGNIFICATIVO"</formula>
    </cfRule>
    <cfRule type="beginsWith" dxfId="142" priority="83" operator="beginsWith" text="RIESGO MODERADO">
      <formula>LEFT(AB12,LEN("RIESGO MODERADO"))="RIESGO MODERADO"</formula>
    </cfRule>
    <cfRule type="beginsWith" dxfId="141" priority="84" operator="beginsWith" text="RIESGO LEVE">
      <formula>LEFT(AB12,LEN("RIESGO LEVE"))="RIESGO LEVE"</formula>
    </cfRule>
  </conditionalFormatting>
  <conditionalFormatting sqref="AB13">
    <cfRule type="beginsWith" dxfId="140" priority="79" operator="beginsWith" text="RIESGO SIGNIFICATIVO">
      <formula>LEFT(AB13,LEN("RIESGO SIGNIFICATIVO"))="RIESGO SIGNIFICATIVO"</formula>
    </cfRule>
    <cfRule type="beginsWith" dxfId="139" priority="80" operator="beginsWith" text="RIESGO MODERADO">
      <formula>LEFT(AB13,LEN("RIESGO MODERADO"))="RIESGO MODERADO"</formula>
    </cfRule>
    <cfRule type="beginsWith" dxfId="138" priority="81" operator="beginsWith" text="RIESGO LEVE">
      <formula>LEFT(AB13,LEN("RIESGO LEVE"))="RIESGO LEVE"</formula>
    </cfRule>
  </conditionalFormatting>
  <conditionalFormatting sqref="AA17:AB18">
    <cfRule type="beginsWith" dxfId="137" priority="76" operator="beginsWith" text="RIESGO SIGNIFICATIVO">
      <formula>LEFT(AA17,LEN("RIESGO SIGNIFICATIVO"))="RIESGO SIGNIFICATIVO"</formula>
    </cfRule>
    <cfRule type="beginsWith" dxfId="136" priority="77" operator="beginsWith" text="RIESGO MODERADO">
      <formula>LEFT(AA17,LEN("RIESGO MODERADO"))="RIESGO MODERADO"</formula>
    </cfRule>
    <cfRule type="beginsWith" dxfId="135" priority="78" operator="beginsWith" text="RIESGO LEVE">
      <formula>LEFT(AA17,LEN("RIESGO LEVE"))="RIESGO LEVE"</formula>
    </cfRule>
  </conditionalFormatting>
  <conditionalFormatting sqref="AA20:AB20">
    <cfRule type="beginsWith" dxfId="134" priority="73" operator="beginsWith" text="RIESGO SIGNIFICATIVO">
      <formula>LEFT(AA20,LEN("RIESGO SIGNIFICATIVO"))="RIESGO SIGNIFICATIVO"</formula>
    </cfRule>
    <cfRule type="beginsWith" dxfId="133" priority="74" operator="beginsWith" text="RIESGO MODERADO">
      <formula>LEFT(AA20,LEN("RIESGO MODERADO"))="RIESGO MODERADO"</formula>
    </cfRule>
    <cfRule type="beginsWith" dxfId="132" priority="75" operator="beginsWith" text="RIESGO LEVE">
      <formula>LEFT(AA20,LEN("RIESGO LEVE"))="RIESGO LEVE"</formula>
    </cfRule>
  </conditionalFormatting>
  <conditionalFormatting sqref="AA21:AB21 AA23:AB23">
    <cfRule type="beginsWith" dxfId="131" priority="70" operator="beginsWith" text="RIESGO SIGNIFICATIVO">
      <formula>LEFT(AA21,LEN("RIESGO SIGNIFICATIVO"))="RIESGO SIGNIFICATIVO"</formula>
    </cfRule>
    <cfRule type="beginsWith" dxfId="130" priority="71" operator="beginsWith" text="RIESGO MODERADO">
      <formula>LEFT(AA21,LEN("RIESGO MODERADO"))="RIESGO MODERADO"</formula>
    </cfRule>
    <cfRule type="beginsWith" dxfId="129" priority="72" operator="beginsWith" text="RIESGO LEVE">
      <formula>LEFT(AA21,LEN("RIESGO LEVE"))="RIESGO LEVE"</formula>
    </cfRule>
  </conditionalFormatting>
  <conditionalFormatting sqref="AA22:AB22">
    <cfRule type="beginsWith" dxfId="128" priority="67" operator="beginsWith" text="RIESGO SIGNIFICATIVO">
      <formula>LEFT(AA22,LEN("RIESGO SIGNIFICATIVO"))="RIESGO SIGNIFICATIVO"</formula>
    </cfRule>
    <cfRule type="beginsWith" dxfId="127" priority="68" operator="beginsWith" text="RIESGO MODERADO">
      <formula>LEFT(AA22,LEN("RIESGO MODERADO"))="RIESGO MODERADO"</formula>
    </cfRule>
    <cfRule type="beginsWith" dxfId="126" priority="69" operator="beginsWith" text="RIESGO LEVE">
      <formula>LEFT(AA22,LEN("RIESGO LEVE"))="RIESGO LEVE"</formula>
    </cfRule>
  </conditionalFormatting>
  <conditionalFormatting sqref="AA24:AB24">
    <cfRule type="beginsWith" dxfId="125" priority="64" operator="beginsWith" text="RIESGO SIGNIFICATIVO">
      <formula>LEFT(AA24,LEN("RIESGO SIGNIFICATIVO"))="RIESGO SIGNIFICATIVO"</formula>
    </cfRule>
    <cfRule type="beginsWith" dxfId="124" priority="65" operator="beginsWith" text="RIESGO MODERADO">
      <formula>LEFT(AA24,LEN("RIESGO MODERADO"))="RIESGO MODERADO"</formula>
    </cfRule>
    <cfRule type="beginsWith" dxfId="123" priority="66" operator="beginsWith" text="RIESGO LEVE">
      <formula>LEFT(AA24,LEN("RIESGO LEVE"))="RIESGO LEVE"</formula>
    </cfRule>
  </conditionalFormatting>
  <conditionalFormatting sqref="AA25:AB25">
    <cfRule type="beginsWith" dxfId="122" priority="61" operator="beginsWith" text="RIESGO SIGNIFICATIVO">
      <formula>LEFT(AA25,LEN("RIESGO SIGNIFICATIVO"))="RIESGO SIGNIFICATIVO"</formula>
    </cfRule>
    <cfRule type="beginsWith" dxfId="121" priority="62" operator="beginsWith" text="RIESGO MODERADO">
      <formula>LEFT(AA25,LEN("RIESGO MODERADO"))="RIESGO MODERADO"</formula>
    </cfRule>
    <cfRule type="beginsWith" dxfId="120" priority="63" operator="beginsWith" text="RIESGO LEVE">
      <formula>LEFT(AA25,LEN("RIESGO LEVE"))="RIESGO LEVE"</formula>
    </cfRule>
  </conditionalFormatting>
  <conditionalFormatting sqref="AA26:AB26">
    <cfRule type="beginsWith" dxfId="119" priority="58" operator="beginsWith" text="RIESGO SIGNIFICATIVO">
      <formula>LEFT(AA26,LEN("RIESGO SIGNIFICATIVO"))="RIESGO SIGNIFICATIVO"</formula>
    </cfRule>
    <cfRule type="beginsWith" dxfId="118" priority="59" operator="beginsWith" text="RIESGO MODERADO">
      <formula>LEFT(AA26,LEN("RIESGO MODERADO"))="RIESGO MODERADO"</formula>
    </cfRule>
    <cfRule type="beginsWith" dxfId="117" priority="60" operator="beginsWith" text="RIESGO LEVE">
      <formula>LEFT(AA26,LEN("RIESGO LEVE"))="RIESGO LEVE"</formula>
    </cfRule>
  </conditionalFormatting>
  <conditionalFormatting sqref="AA27:AB28">
    <cfRule type="beginsWith" dxfId="116" priority="55" operator="beginsWith" text="RIESGO SIGNIFICATIVO">
      <formula>LEFT(AA27,LEN("RIESGO SIGNIFICATIVO"))="RIESGO SIGNIFICATIVO"</formula>
    </cfRule>
    <cfRule type="beginsWith" dxfId="115" priority="56" operator="beginsWith" text="RIESGO MODERADO">
      <formula>LEFT(AA27,LEN("RIESGO MODERADO"))="RIESGO MODERADO"</formula>
    </cfRule>
    <cfRule type="beginsWith" dxfId="114" priority="57" operator="beginsWith" text="RIESGO LEVE">
      <formula>LEFT(AA27,LEN("RIESGO LEVE"))="RIESGO LEVE"</formula>
    </cfRule>
  </conditionalFormatting>
  <conditionalFormatting sqref="AA29:AB29">
    <cfRule type="beginsWith" dxfId="113" priority="52" operator="beginsWith" text="RIESGO SIGNIFICATIVO">
      <formula>LEFT(AA29,LEN("RIESGO SIGNIFICATIVO"))="RIESGO SIGNIFICATIVO"</formula>
    </cfRule>
    <cfRule type="beginsWith" dxfId="112" priority="53" operator="beginsWith" text="RIESGO MODERADO">
      <formula>LEFT(AA29,LEN("RIESGO MODERADO"))="RIESGO MODERADO"</formula>
    </cfRule>
    <cfRule type="beginsWith" dxfId="111" priority="54" operator="beginsWith" text="RIESGO LEVE">
      <formula>LEFT(AA29,LEN("RIESGO LEVE"))="RIESGO LEVE"</formula>
    </cfRule>
  </conditionalFormatting>
  <conditionalFormatting sqref="AA19:AB19">
    <cfRule type="beginsWith" dxfId="110" priority="49" operator="beginsWith" text="RIESGO SIGNIFICATIVO">
      <formula>LEFT(AA19,LEN("RIESGO SIGNIFICATIVO"))="RIESGO SIGNIFICATIVO"</formula>
    </cfRule>
    <cfRule type="beginsWith" dxfId="109" priority="50" operator="beginsWith" text="RIESGO MODERADO">
      <formula>LEFT(AA19,LEN("RIESGO MODERADO"))="RIESGO MODERADO"</formula>
    </cfRule>
    <cfRule type="beginsWith" dxfId="108" priority="51" operator="beginsWith" text="RIESGO LEVE">
      <formula>LEFT(AA19,LEN("RIESGO LEVE"))="RIESGO LEVE"</formula>
    </cfRule>
  </conditionalFormatting>
  <conditionalFormatting sqref="AA32:AB32">
    <cfRule type="beginsWith" dxfId="107" priority="46" operator="beginsWith" text="RIESGO SIGNIFICATIVO">
      <formula>LEFT(AA32,LEN("RIESGO SIGNIFICATIVO"))="RIESGO SIGNIFICATIVO"</formula>
    </cfRule>
    <cfRule type="beginsWith" dxfId="106" priority="47" operator="beginsWith" text="RIESGO MODERADO">
      <formula>LEFT(AA32,LEN("RIESGO MODERADO"))="RIESGO MODERADO"</formula>
    </cfRule>
    <cfRule type="beginsWith" dxfId="105" priority="48" operator="beginsWith" text="RIESGO LEVE">
      <formula>LEFT(AA32,LEN("RIESGO LEVE"))="RIESGO LEVE"</formula>
    </cfRule>
  </conditionalFormatting>
  <conditionalFormatting sqref="AA33:AB33">
    <cfRule type="beginsWith" dxfId="104" priority="43" operator="beginsWith" text="RIESGO SIGNIFICATIVO">
      <formula>LEFT(AA33,LEN("RIESGO SIGNIFICATIVO"))="RIESGO SIGNIFICATIVO"</formula>
    </cfRule>
    <cfRule type="beginsWith" dxfId="103" priority="44" operator="beginsWith" text="RIESGO MODERADO">
      <formula>LEFT(AA33,LEN("RIESGO MODERADO"))="RIESGO MODERADO"</formula>
    </cfRule>
    <cfRule type="beginsWith" dxfId="102" priority="45" operator="beginsWith" text="RIESGO LEVE">
      <formula>LEFT(AA33,LEN("RIESGO LEVE"))="RIESGO LEVE"</formula>
    </cfRule>
  </conditionalFormatting>
  <conditionalFormatting sqref="AA34:AB34">
    <cfRule type="beginsWith" dxfId="101" priority="40" operator="beginsWith" text="RIESGO SIGNIFICATIVO">
      <formula>LEFT(AA34,LEN("RIESGO SIGNIFICATIVO"))="RIESGO SIGNIFICATIVO"</formula>
    </cfRule>
    <cfRule type="beginsWith" dxfId="100" priority="41" operator="beginsWith" text="RIESGO MODERADO">
      <formula>LEFT(AA34,LEN("RIESGO MODERADO"))="RIESGO MODERADO"</formula>
    </cfRule>
    <cfRule type="beginsWith" dxfId="99" priority="42" operator="beginsWith" text="RIESGO LEVE">
      <formula>LEFT(AA34,LEN("RIESGO LEVE"))="RIESGO LEVE"</formula>
    </cfRule>
  </conditionalFormatting>
  <conditionalFormatting sqref="AA36:AB36">
    <cfRule type="beginsWith" dxfId="98" priority="37" operator="beginsWith" text="RIESGO SIGNIFICATIVO">
      <formula>LEFT(AA36,LEN("RIESGO SIGNIFICATIVO"))="RIESGO SIGNIFICATIVO"</formula>
    </cfRule>
    <cfRule type="beginsWith" dxfId="97" priority="38" operator="beginsWith" text="RIESGO MODERADO">
      <formula>LEFT(AA36,LEN("RIESGO MODERADO"))="RIESGO MODERADO"</formula>
    </cfRule>
    <cfRule type="beginsWith" dxfId="96" priority="39" operator="beginsWith" text="RIESGO LEVE">
      <formula>LEFT(AA36,LEN("RIESGO LEVE"))="RIESGO LEVE"</formula>
    </cfRule>
  </conditionalFormatting>
  <conditionalFormatting sqref="AA30:AB31">
    <cfRule type="beginsWith" dxfId="95" priority="34" operator="beginsWith" text="RIESGO SIGNIFICATIVO">
      <formula>LEFT(AA30,LEN("RIESGO SIGNIFICATIVO"))="RIESGO SIGNIFICATIVO"</formula>
    </cfRule>
    <cfRule type="beginsWith" dxfId="94" priority="35" operator="beginsWith" text="RIESGO MODERADO">
      <formula>LEFT(AA30,LEN("RIESGO MODERADO"))="RIESGO MODERADO"</formula>
    </cfRule>
    <cfRule type="beginsWith" dxfId="93" priority="36" operator="beginsWith" text="RIESGO LEVE">
      <formula>LEFT(AA30,LEN("RIESGO LEVE"))="RIESGO LEVE"</formula>
    </cfRule>
  </conditionalFormatting>
  <conditionalFormatting sqref="AA300">
    <cfRule type="beginsWith" dxfId="92" priority="28" operator="beginsWith" text="RIESGO SIGNIFICATIVO">
      <formula>LEFT(AA300,LEN("RIESGO SIGNIFICATIVO"))="RIESGO SIGNIFICATIVO"</formula>
    </cfRule>
    <cfRule type="beginsWith" dxfId="91" priority="29" operator="beginsWith" text="RIESGO MODERADO">
      <formula>LEFT(AA300,LEN("RIESGO MODERADO"))="RIESGO MODERADO"</formula>
    </cfRule>
    <cfRule type="beginsWith" dxfId="90" priority="30" operator="beginsWith" text="RIESGO LEVE">
      <formula>LEFT(AA300,LEN("RIESGO LEVE"))="RIESGO LEVE"</formula>
    </cfRule>
  </conditionalFormatting>
  <conditionalFormatting sqref="AA305">
    <cfRule type="beginsWith" dxfId="89" priority="22" operator="beginsWith" text="RIESGO SIGNIFICATIVO">
      <formula>LEFT(AA305,LEN("RIESGO SIGNIFICATIVO"))="RIESGO SIGNIFICATIVO"</formula>
    </cfRule>
    <cfRule type="beginsWith" dxfId="88" priority="23" operator="beginsWith" text="RIESGO MODERADO">
      <formula>LEFT(AA305,LEN("RIESGO MODERADO"))="RIESGO MODERADO"</formula>
    </cfRule>
    <cfRule type="beginsWith" dxfId="87" priority="24" operator="beginsWith" text="RIESGO LEVE">
      <formula>LEFT(AA305,LEN("RIESGO LEVE"))="RIESGO LEVE"</formula>
    </cfRule>
  </conditionalFormatting>
  <conditionalFormatting sqref="AA321">
    <cfRule type="beginsWith" dxfId="86" priority="16" operator="beginsWith" text="RIESGO SIGNIFICATIVO">
      <formula>LEFT(AA321,LEN("RIESGO SIGNIFICATIVO"))="RIESGO SIGNIFICATIVO"</formula>
    </cfRule>
    <cfRule type="beginsWith" dxfId="85" priority="17" operator="beginsWith" text="RIESGO MODERADO">
      <formula>LEFT(AA321,LEN("RIESGO MODERADO"))="RIESGO MODERADO"</formula>
    </cfRule>
    <cfRule type="beginsWith" dxfId="84" priority="18" operator="beginsWith" text="RIESGO LEVE">
      <formula>LEFT(AA321,LEN("RIESGO LEVE"))="RIESGO LEVE"</formula>
    </cfRule>
  </conditionalFormatting>
  <conditionalFormatting sqref="AA329">
    <cfRule type="beginsWith" dxfId="83" priority="10" operator="beginsWith" text="RIESGO SIGNIFICATIVO">
      <formula>LEFT(AA329,LEN("RIESGO SIGNIFICATIVO"))="RIESGO SIGNIFICATIVO"</formula>
    </cfRule>
    <cfRule type="beginsWith" dxfId="82" priority="11" operator="beginsWith" text="RIESGO MODERADO">
      <formula>LEFT(AA329,LEN("RIESGO MODERADO"))="RIESGO MODERADO"</formula>
    </cfRule>
    <cfRule type="beginsWith" dxfId="81" priority="12" operator="beginsWith" text="RIESGO LEVE">
      <formula>LEFT(AA329,LEN("RIESGO LEVE"))="RIESGO LEVE"</formula>
    </cfRule>
  </conditionalFormatting>
  <conditionalFormatting sqref="AB160 AB163">
    <cfRule type="beginsWith" dxfId="80" priority="7" operator="beginsWith" text="RIESGO SIGNIFICATIVO">
      <formula>LEFT(AB160,LEN("RIESGO SIGNIFICATIVO"))="RIESGO SIGNIFICATIVO"</formula>
    </cfRule>
    <cfRule type="beginsWith" dxfId="79" priority="8" operator="beginsWith" text="RIESGO MODERADO">
      <formula>LEFT(AB160,LEN("RIESGO MODERADO"))="RIESGO MODERADO"</formula>
    </cfRule>
    <cfRule type="beginsWith" dxfId="78" priority="9" operator="beginsWith" text="RIESGO LEVE">
      <formula>LEFT(AB160,LEN("RIESGO LEVE"))="RIESGO LEVE"</formula>
    </cfRule>
  </conditionalFormatting>
  <conditionalFormatting sqref="AA160 AA163">
    <cfRule type="beginsWith" dxfId="77" priority="4" operator="beginsWith" text="RIESGO SIGNIFICATIVO">
      <formula>LEFT(AA160,LEN("RIESGO SIGNIFICATIVO"))="RIESGO SIGNIFICATIVO"</formula>
    </cfRule>
    <cfRule type="beginsWith" dxfId="76" priority="5" operator="beginsWith" text="RIESGO MODERADO">
      <formula>LEFT(AA160,LEN("RIESGO MODERADO"))="RIESGO MODERADO"</formula>
    </cfRule>
    <cfRule type="beginsWith" dxfId="75" priority="6" operator="beginsWith" text="RIESGO LEVE">
      <formula>LEFT(AA160,LEN("RIESGO LEVE"))="RIESGO LEVE"</formula>
    </cfRule>
  </conditionalFormatting>
  <conditionalFormatting sqref="AA161:AB162">
    <cfRule type="beginsWith" dxfId="74" priority="1" operator="beginsWith" text="RIESGO SIGNIFICATIVO">
      <formula>LEFT(AA161,LEN("RIESGO SIGNIFICATIVO"))="RIESGO SIGNIFICATIVO"</formula>
    </cfRule>
    <cfRule type="beginsWith" dxfId="73" priority="2" operator="beginsWith" text="RIESGO MODERADO">
      <formula>LEFT(AA161,LEN("RIESGO MODERADO"))="RIESGO MODERADO"</formula>
    </cfRule>
    <cfRule type="beginsWith" dxfId="72" priority="3" operator="beginsWith" text="RIESGO LEVE">
      <formula>LEFT(AA161,LEN("RIESGO LEVE"))="RIESGO LEVE"</formula>
    </cfRule>
  </conditionalFormatting>
  <dataValidations disablePrompts="1" count="15">
    <dataValidation type="list" allowBlank="1" showInputMessage="1" showErrorMessage="1" sqref="H22:H25 H43:H67 H75:H92 H19:H20 H17 H27:H36 H94:H329" xr:uid="{00000000-0002-0000-0500-000000000000}">
      <formula1>INDIRECT(G17)</formula1>
    </dataValidation>
    <dataValidation type="list" allowBlank="1" showInputMessage="1" showErrorMessage="1" sqref="H18 H37 H11" xr:uid="{00000000-0002-0000-0500-000001000000}">
      <formula1>INDIRECT(#REF!)</formula1>
    </dataValidation>
    <dataValidation type="list" allowBlank="1" showInputMessage="1" showErrorMessage="1" sqref="H21" xr:uid="{00000000-0002-0000-0500-000002000000}">
      <formula1>INDIRECT($G$21)</formula1>
    </dataValidation>
    <dataValidation type="list" allowBlank="1" showInputMessage="1" showErrorMessage="1" sqref="H26" xr:uid="{00000000-0002-0000-0500-000003000000}">
      <formula1>INDIRECT($G$26)</formula1>
    </dataValidation>
    <dataValidation type="list" allowBlank="1" showInputMessage="1" showErrorMessage="1" sqref="H38 H12" xr:uid="{00000000-0002-0000-0500-000004000000}">
      <formula1>INDIRECT($G$37)</formula1>
    </dataValidation>
    <dataValidation type="list" allowBlank="1" showInputMessage="1" showErrorMessage="1" sqref="H39 H13" xr:uid="{00000000-0002-0000-0500-000005000000}">
      <formula1>INDIRECT($G$38)</formula1>
    </dataValidation>
    <dataValidation type="list" allowBlank="1" showInputMessage="1" showErrorMessage="1" sqref="H40 H14" xr:uid="{00000000-0002-0000-0500-000006000000}">
      <formula1>INDIRECT($G$39)</formula1>
    </dataValidation>
    <dataValidation type="list" allowBlank="1" showInputMessage="1" showErrorMessage="1" sqref="H41 H15" xr:uid="{00000000-0002-0000-0500-000007000000}">
      <formula1>INDIRECT($G$40)</formula1>
    </dataValidation>
    <dataValidation type="list" allowBlank="1" showInputMessage="1" showErrorMessage="1" sqref="H42 H16" xr:uid="{00000000-0002-0000-0500-000008000000}">
      <formula1>INDIRECT($G$41)</formula1>
    </dataValidation>
    <dataValidation type="list" allowBlank="1" showInputMessage="1" showErrorMessage="1" sqref="H93" xr:uid="{00000000-0002-0000-0500-000009000000}">
      <formula1>INDIRECT($G$93)</formula1>
    </dataValidation>
    <dataValidation type="list" allowBlank="1" showInputMessage="1" showErrorMessage="1" sqref="H68:H70" xr:uid="{00000000-0002-0000-0500-00000A000000}">
      <formula1>INDIRECT($G$59)</formula1>
    </dataValidation>
    <dataValidation type="list" allowBlank="1" showInputMessage="1" showErrorMessage="1" sqref="H74" xr:uid="{00000000-0002-0000-0500-00000B000000}">
      <formula1>INDIRECT($G$65)</formula1>
    </dataValidation>
    <dataValidation type="list" allowBlank="1" showInputMessage="1" showErrorMessage="1" sqref="H73" xr:uid="{00000000-0002-0000-0500-00000C000000}">
      <formula1>INDIRECT($G$64)</formula1>
    </dataValidation>
    <dataValidation type="list" allowBlank="1" showInputMessage="1" showErrorMessage="1" sqref="H72" xr:uid="{00000000-0002-0000-0500-00000D000000}">
      <formula1>INDIRECT($G$63)</formula1>
    </dataValidation>
    <dataValidation type="list" allowBlank="1" showInputMessage="1" showErrorMessage="1" sqref="H71" xr:uid="{00000000-0002-0000-0500-00000E000000}">
      <formula1>INDIRECT($G$62)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6">
        <x14:dataValidation type="list" allowBlank="1" showInputMessage="1" showErrorMessage="1" xr:uid="{00000000-0002-0000-0500-00000F000000}">
          <x14:formula1>
            <xm:f>'Datos SGA'!$B$3:$B$25</xm:f>
          </x14:formula1>
          <xm:sqref>D247:D271 C329:D329 C309:C328 C277:D308 C179:D207 C208:C276 C11:C35 C36:D109 C110:C178</xm:sqref>
        </x14:dataValidation>
        <x14:dataValidation type="list" allowBlank="1" showInputMessage="1" showErrorMessage="1" xr:uid="{00000000-0002-0000-0500-000010000000}">
          <x14:formula1>
            <xm:f>Datos!$B$109:$B$112</xm:f>
          </x14:formula1>
          <xm:sqref>P11:P158 P164:P329 U11:U329 P160:P162</xm:sqref>
        </x14:dataValidation>
        <x14:dataValidation type="list" allowBlank="1" showInputMessage="1" showErrorMessage="1" xr:uid="{00000000-0002-0000-0500-000011000000}">
          <x14:formula1>
            <xm:f>Datos!$B$115:$B$118</xm:f>
          </x14:formula1>
          <xm:sqref>Q11:Q158 Q164:Q329 V11:V329 Q160:Q162</xm:sqref>
        </x14:dataValidation>
        <x14:dataValidation type="list" allowBlank="1" showInputMessage="1" showErrorMessage="1" xr:uid="{00000000-0002-0000-0500-000012000000}">
          <x14:formula1>
            <xm:f>Datos!$B$121:$B$124</xm:f>
          </x14:formula1>
          <xm:sqref>W253:W254 W258:W259 R11:R158 W262:W329 R164:R329 W11:W251 R160:R162</xm:sqref>
        </x14:dataValidation>
        <x14:dataValidation type="list" allowBlank="1" showInputMessage="1" showErrorMessage="1" xr:uid="{00000000-0002-0000-0500-000013000000}">
          <x14:formula1>
            <xm:f>'Datos SGA'!$D$3:$D$22</xm:f>
          </x14:formula1>
          <xm:sqref>E175:E329 E11:E168</xm:sqref>
        </x14:dataValidation>
        <x14:dataValidation type="list" allowBlank="1" showInputMessage="1" showErrorMessage="1" xr:uid="{00000000-0002-0000-0500-000014000000}">
          <x14:formula1>
            <xm:f>Datos!$D$121:$D$124</xm:f>
          </x14:formula1>
          <xm:sqref>S11:S158 S164:S329 S160:S162</xm:sqref>
        </x14:dataValidation>
        <x14:dataValidation type="list" allowBlank="1" showInputMessage="1" showErrorMessage="1" xr:uid="{00000000-0002-0000-0500-000015000000}">
          <x14:formula1>
            <xm:f>'Datos SGA'!$B$30:$C$30</xm:f>
          </x14:formula1>
          <xm:sqref>G175:G329 G11:G168</xm:sqref>
        </x14:dataValidation>
        <x14:dataValidation type="list" allowBlank="1" showInputMessage="1" showErrorMessage="1" xr:uid="{00000000-0002-0000-0500-000016000000}">
          <x14:formula1>
            <xm:f>'Datos SGA'!$C$72:$C$79</xm:f>
          </x14:formula1>
          <xm:sqref>AB93:AB94 AB110:AB329 AB99 AB32:AB89 AB11:AB29</xm:sqref>
        </x14:dataValidation>
        <x14:dataValidation type="list" allowBlank="1" showInputMessage="1" showErrorMessage="1" xr:uid="{00000000-0002-0000-0500-000017000000}">
          <x14:formula1>
            <xm:f>'Datos SGA'!$B$72:$B$109</xm:f>
          </x14:formula1>
          <xm:sqref>I11:I329</xm:sqref>
        </x14:dataValidation>
        <x14:dataValidation type="list" allowBlank="1" showInputMessage="1" showErrorMessage="1" xr:uid="{00000000-0002-0000-0500-000018000000}">
          <x14:formula1>
            <xm:f>'Datos SGA'!$B$39:$B$43</xm:f>
          </x14:formula1>
          <xm:sqref>J11:J329</xm:sqref>
        </x14:dataValidation>
        <x14:dataValidation type="list" allowBlank="1" showInputMessage="1" showErrorMessage="1" xr:uid="{00000000-0002-0000-0500-000019000000}">
          <x14:formula1>
            <xm:f>'Datos SGA'!$B$64:$B$67</xm:f>
          </x14:formula1>
          <xm:sqref>N11:N329</xm:sqref>
        </x14:dataValidation>
        <x14:dataValidation type="list" allowBlank="1" showInputMessage="1" showErrorMessage="1" xr:uid="{00000000-0002-0000-0500-00001A000000}">
          <x14:formula1>
            <xm:f>Datos!$E$121:$E$124</xm:f>
          </x14:formula1>
          <xm:sqref>X11:X329</xm:sqref>
        </x14:dataValidation>
        <x14:dataValidation type="list" allowBlank="1" showInputMessage="1" showErrorMessage="1" xr:uid="{00000000-0002-0000-0500-00001B000000}">
          <x14:formula1>
            <xm:f>'Datos SGA'!$B$46:$B$49</xm:f>
          </x14:formula1>
          <xm:sqref>K11:K329</xm:sqref>
        </x14:dataValidation>
        <x14:dataValidation type="list" allowBlank="1" showInputMessage="1" showErrorMessage="1" xr:uid="{00000000-0002-0000-0500-00001C000000}">
          <x14:formula1>
            <xm:f>'Datos SGA'!$B$52:$B$55</xm:f>
          </x14:formula1>
          <xm:sqref>L11:L329</xm:sqref>
        </x14:dataValidation>
        <x14:dataValidation type="list" allowBlank="1" showInputMessage="1" showErrorMessage="1" xr:uid="{00000000-0002-0000-0500-00001D000000}">
          <x14:formula1>
            <xm:f>'Datos SGA'!$B$58:$B$61</xm:f>
          </x14:formula1>
          <xm:sqref>M11:M329</xm:sqref>
        </x14:dataValidation>
        <x14:dataValidation type="list" allowBlank="1" showInputMessage="1" showErrorMessage="1" xr:uid="{00000000-0002-0000-0500-00001E000000}">
          <x14:formula1>
            <xm:f>'Datos SGA'!$C$3:$C$25</xm:f>
          </x14:formula1>
          <xm:sqref>F11:F329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tabColor rgb="FF00B050"/>
  </sheetPr>
  <dimension ref="A2:O109"/>
  <sheetViews>
    <sheetView topLeftCell="A67" zoomScale="90" zoomScaleNormal="90" workbookViewId="0">
      <selection activeCell="C79" sqref="C79"/>
    </sheetView>
  </sheetViews>
  <sheetFormatPr baseColWidth="10" defaultColWidth="11.5" defaultRowHeight="15"/>
  <cols>
    <col min="1" max="1" width="28.5" style="15" customWidth="1"/>
    <col min="2" max="2" width="60.83203125" style="31" customWidth="1"/>
    <col min="3" max="3" width="64.6640625" style="18" customWidth="1"/>
    <col min="4" max="4" width="38" style="18" customWidth="1"/>
    <col min="5" max="5" width="19" style="18" customWidth="1"/>
    <col min="6" max="8" width="21.83203125" style="18" bestFit="1" customWidth="1"/>
    <col min="9" max="12" width="17.1640625" style="18" customWidth="1"/>
    <col min="13" max="13" width="17.1640625" style="18" bestFit="1" customWidth="1"/>
    <col min="14" max="14" width="11.5" style="18"/>
    <col min="15" max="15" width="58.83203125" style="18" bestFit="1" customWidth="1"/>
    <col min="16" max="16384" width="11.5" style="18"/>
  </cols>
  <sheetData>
    <row r="2" spans="1:5" ht="47" customHeight="1">
      <c r="B2" s="207" t="s">
        <v>728</v>
      </c>
      <c r="C2" s="207" t="s">
        <v>729</v>
      </c>
      <c r="D2" s="207" t="s">
        <v>730</v>
      </c>
      <c r="E2" s="203"/>
    </row>
    <row r="3" spans="1:5" ht="80">
      <c r="B3" s="179" t="s">
        <v>38</v>
      </c>
      <c r="C3" s="202" t="s">
        <v>669</v>
      </c>
      <c r="D3" s="20" t="s">
        <v>681</v>
      </c>
      <c r="E3" s="203"/>
    </row>
    <row r="4" spans="1:5" ht="48">
      <c r="B4" s="179" t="s">
        <v>578</v>
      </c>
      <c r="C4" s="202" t="s">
        <v>666</v>
      </c>
      <c r="D4" s="29" t="s">
        <v>61</v>
      </c>
      <c r="E4" s="203"/>
    </row>
    <row r="5" spans="1:5" ht="64">
      <c r="B5" s="179" t="s">
        <v>579</v>
      </c>
      <c r="C5" s="202" t="s">
        <v>670</v>
      </c>
      <c r="D5" s="29" t="s">
        <v>62</v>
      </c>
      <c r="E5" s="203"/>
    </row>
    <row r="6" spans="1:5" ht="48">
      <c r="B6" s="179" t="s">
        <v>34</v>
      </c>
      <c r="C6" s="202" t="s">
        <v>667</v>
      </c>
      <c r="D6" s="29" t="s">
        <v>305</v>
      </c>
      <c r="E6" s="203"/>
    </row>
    <row r="7" spans="1:5" s="22" customFormat="1" ht="48">
      <c r="A7" s="19"/>
      <c r="B7" s="179" t="s">
        <v>51</v>
      </c>
      <c r="C7" s="202" t="s">
        <v>60</v>
      </c>
      <c r="D7" s="20" t="s">
        <v>306</v>
      </c>
      <c r="E7" s="24"/>
    </row>
    <row r="8" spans="1:5" ht="128">
      <c r="B8" s="113" t="s">
        <v>50</v>
      </c>
      <c r="C8" s="202" t="s">
        <v>679</v>
      </c>
      <c r="D8" s="20" t="s">
        <v>307</v>
      </c>
      <c r="E8" s="34"/>
    </row>
    <row r="9" spans="1:5" ht="64">
      <c r="B9" s="113" t="s">
        <v>37</v>
      </c>
      <c r="C9" s="202" t="s">
        <v>663</v>
      </c>
      <c r="D9" s="20" t="s">
        <v>308</v>
      </c>
      <c r="E9" s="34"/>
    </row>
    <row r="10" spans="1:5" ht="64">
      <c r="B10" s="113" t="s">
        <v>580</v>
      </c>
      <c r="C10" s="202" t="s">
        <v>678</v>
      </c>
      <c r="D10" s="20" t="s">
        <v>309</v>
      </c>
      <c r="E10" s="34"/>
    </row>
    <row r="11" spans="1:5" ht="96">
      <c r="B11" s="113" t="s">
        <v>35</v>
      </c>
      <c r="C11" s="202" t="s">
        <v>661</v>
      </c>
      <c r="D11" s="20" t="s">
        <v>310</v>
      </c>
      <c r="E11" s="34"/>
    </row>
    <row r="12" spans="1:5" ht="80">
      <c r="B12" s="113" t="s">
        <v>581</v>
      </c>
      <c r="C12" s="202" t="s">
        <v>662</v>
      </c>
      <c r="D12" s="20" t="s">
        <v>682</v>
      </c>
      <c r="E12" s="34"/>
    </row>
    <row r="13" spans="1:5" ht="64">
      <c r="B13" s="113" t="s">
        <v>40</v>
      </c>
      <c r="C13" s="202" t="s">
        <v>671</v>
      </c>
      <c r="D13" s="20" t="s">
        <v>312</v>
      </c>
      <c r="E13" s="34"/>
    </row>
    <row r="14" spans="1:5" ht="64">
      <c r="B14" s="113" t="s">
        <v>582</v>
      </c>
      <c r="C14" s="202" t="s">
        <v>676</v>
      </c>
      <c r="D14" s="20" t="s">
        <v>764</v>
      </c>
      <c r="E14" s="34"/>
    </row>
    <row r="15" spans="1:5" ht="64">
      <c r="B15" s="113" t="s">
        <v>41</v>
      </c>
      <c r="C15" s="202" t="s">
        <v>672</v>
      </c>
      <c r="D15" s="20" t="s">
        <v>63</v>
      </c>
      <c r="E15" s="34"/>
    </row>
    <row r="16" spans="1:5" ht="96">
      <c r="B16" s="113" t="s">
        <v>583</v>
      </c>
      <c r="C16" s="202" t="s">
        <v>674</v>
      </c>
      <c r="D16" s="20" t="s">
        <v>683</v>
      </c>
      <c r="E16" s="34"/>
    </row>
    <row r="17" spans="2:15" ht="80">
      <c r="B17" s="113" t="s">
        <v>47</v>
      </c>
      <c r="C17" s="202" t="s">
        <v>677</v>
      </c>
      <c r="D17" s="20" t="s">
        <v>684</v>
      </c>
      <c r="E17" s="34"/>
    </row>
    <row r="18" spans="2:15" ht="160">
      <c r="B18" s="113" t="s">
        <v>45</v>
      </c>
      <c r="C18" s="202" t="s">
        <v>675</v>
      </c>
      <c r="D18" s="20" t="s">
        <v>685</v>
      </c>
      <c r="E18" s="34"/>
    </row>
    <row r="19" spans="2:15" ht="64">
      <c r="B19" s="113" t="s">
        <v>31</v>
      </c>
      <c r="C19" s="202" t="s">
        <v>665</v>
      </c>
      <c r="D19" s="20" t="s">
        <v>65</v>
      </c>
      <c r="E19" s="34"/>
    </row>
    <row r="20" spans="2:15" ht="80">
      <c r="B20" s="113" t="s">
        <v>49</v>
      </c>
      <c r="C20" s="202" t="s">
        <v>59</v>
      </c>
      <c r="D20" s="20"/>
      <c r="E20" s="34"/>
    </row>
    <row r="21" spans="2:15" ht="80">
      <c r="B21" s="113" t="s">
        <v>44</v>
      </c>
      <c r="C21" s="202" t="s">
        <v>58</v>
      </c>
      <c r="D21" s="20"/>
      <c r="E21" s="34"/>
    </row>
    <row r="22" spans="2:15" ht="96">
      <c r="B22" s="113" t="s">
        <v>33</v>
      </c>
      <c r="C22" s="202" t="s">
        <v>668</v>
      </c>
      <c r="D22" s="20"/>
      <c r="E22" s="34"/>
    </row>
    <row r="23" spans="2:15" ht="48">
      <c r="B23" s="113" t="s">
        <v>584</v>
      </c>
      <c r="C23" s="202" t="s">
        <v>664</v>
      </c>
      <c r="D23" s="34"/>
      <c r="E23" s="34"/>
    </row>
    <row r="24" spans="2:15" ht="96">
      <c r="B24" s="113" t="s">
        <v>585</v>
      </c>
      <c r="C24" s="202" t="s">
        <v>673</v>
      </c>
      <c r="D24" s="34"/>
      <c r="E24" s="34"/>
    </row>
    <row r="25" spans="2:15" ht="38" customHeight="1">
      <c r="B25" s="113" t="s">
        <v>680</v>
      </c>
      <c r="C25" s="20" t="s">
        <v>686</v>
      </c>
      <c r="D25" s="34"/>
      <c r="E25" s="34"/>
    </row>
    <row r="27" spans="2:15">
      <c r="B27" s="24"/>
    </row>
    <row r="28" spans="2:15">
      <c r="B28" s="24"/>
    </row>
    <row r="29" spans="2:15" ht="35" customHeight="1">
      <c r="B29" s="395" t="s">
        <v>695</v>
      </c>
      <c r="C29" s="395"/>
      <c r="D29" s="203"/>
    </row>
    <row r="30" spans="2:15" ht="16">
      <c r="B30" s="206" t="s">
        <v>696</v>
      </c>
      <c r="C30" s="206" t="s">
        <v>697</v>
      </c>
      <c r="D30" s="24"/>
      <c r="O30" s="203"/>
    </row>
    <row r="31" spans="2:15" ht="16">
      <c r="B31" s="205" t="s">
        <v>284</v>
      </c>
      <c r="C31" s="205" t="s">
        <v>270</v>
      </c>
      <c r="D31" s="24"/>
      <c r="O31" s="24"/>
    </row>
    <row r="32" spans="2:15" ht="16">
      <c r="B32" s="205" t="s">
        <v>688</v>
      </c>
      <c r="C32" s="205" t="s">
        <v>272</v>
      </c>
      <c r="D32" s="24"/>
      <c r="O32" s="24"/>
    </row>
    <row r="33" spans="2:15" ht="16">
      <c r="B33" s="205" t="s">
        <v>689</v>
      </c>
      <c r="C33" s="205" t="s">
        <v>690</v>
      </c>
      <c r="D33" s="24"/>
      <c r="E33" s="30"/>
      <c r="F33" s="30"/>
      <c r="G33" s="30"/>
      <c r="H33" s="30"/>
      <c r="I33" s="30"/>
      <c r="J33" s="30"/>
      <c r="O33" s="24"/>
    </row>
    <row r="34" spans="2:15" ht="16">
      <c r="B34" s="205" t="s">
        <v>691</v>
      </c>
      <c r="C34" s="205" t="s">
        <v>273</v>
      </c>
      <c r="D34" s="24"/>
      <c r="E34" s="30"/>
      <c r="F34" s="30"/>
      <c r="G34" s="30"/>
      <c r="H34" s="30"/>
      <c r="I34" s="30"/>
      <c r="J34" s="30"/>
      <c r="O34" s="24"/>
    </row>
    <row r="35" spans="2:15" ht="16">
      <c r="B35" s="205" t="s">
        <v>692</v>
      </c>
      <c r="C35" s="205" t="s">
        <v>693</v>
      </c>
      <c r="D35" s="24"/>
      <c r="E35" s="30"/>
      <c r="F35" s="30"/>
      <c r="G35" s="30"/>
      <c r="H35" s="30"/>
      <c r="I35" s="30"/>
      <c r="J35" s="30"/>
      <c r="O35" s="24"/>
    </row>
    <row r="36" spans="2:15" ht="16">
      <c r="B36" s="205" t="s">
        <v>694</v>
      </c>
      <c r="C36" s="205"/>
      <c r="D36" s="24"/>
      <c r="E36" s="30"/>
      <c r="F36" s="30"/>
      <c r="G36" s="30"/>
      <c r="H36" s="30"/>
      <c r="I36" s="30"/>
      <c r="J36" s="30"/>
      <c r="O36" s="24"/>
    </row>
    <row r="37" spans="2:15">
      <c r="D37" s="24"/>
      <c r="E37" s="30"/>
      <c r="F37" s="30"/>
      <c r="G37" s="30"/>
      <c r="H37" s="30"/>
      <c r="I37" s="30"/>
      <c r="J37" s="30"/>
      <c r="O37" s="24"/>
    </row>
    <row r="38" spans="2:15">
      <c r="B38" s="207" t="s">
        <v>559</v>
      </c>
      <c r="D38" s="24"/>
      <c r="E38" s="30"/>
      <c r="F38" s="30"/>
      <c r="G38" s="30"/>
      <c r="H38" s="30"/>
      <c r="I38" s="30"/>
      <c r="J38" s="30"/>
      <c r="O38" s="24"/>
    </row>
    <row r="39" spans="2:15">
      <c r="B39" s="20" t="s">
        <v>278</v>
      </c>
      <c r="D39" s="24"/>
      <c r="E39" s="32"/>
      <c r="F39" s="32"/>
      <c r="G39" s="32"/>
      <c r="H39" s="32"/>
      <c r="I39" s="33"/>
      <c r="J39" s="30"/>
      <c r="O39" s="24"/>
    </row>
    <row r="40" spans="2:15">
      <c r="B40" s="20" t="s">
        <v>279</v>
      </c>
      <c r="D40" s="24"/>
      <c r="E40" s="32"/>
      <c r="F40" s="32"/>
      <c r="G40" s="32"/>
      <c r="H40" s="32"/>
      <c r="I40" s="33"/>
      <c r="J40" s="30"/>
      <c r="O40" s="24"/>
    </row>
    <row r="41" spans="2:15" ht="14.25" customHeight="1">
      <c r="B41" s="20" t="s">
        <v>280</v>
      </c>
      <c r="D41" s="24"/>
      <c r="E41" s="32"/>
      <c r="F41" s="32"/>
      <c r="G41" s="32"/>
      <c r="H41" s="32"/>
      <c r="I41" s="33"/>
      <c r="J41" s="30"/>
      <c r="O41" s="24"/>
    </row>
    <row r="42" spans="2:15" ht="14.25" customHeight="1">
      <c r="B42" s="20" t="s">
        <v>281</v>
      </c>
      <c r="D42" s="24"/>
      <c r="E42" s="32"/>
      <c r="F42" s="32"/>
      <c r="G42" s="32"/>
      <c r="H42" s="32"/>
      <c r="I42" s="33"/>
      <c r="J42" s="30"/>
      <c r="O42" s="24"/>
    </row>
    <row r="43" spans="2:15" ht="14.25" customHeight="1">
      <c r="B43" s="20" t="s">
        <v>282</v>
      </c>
      <c r="D43" s="24"/>
      <c r="E43" s="32"/>
      <c r="F43" s="32"/>
      <c r="G43" s="32"/>
      <c r="H43" s="32"/>
      <c r="I43" s="33"/>
      <c r="J43" s="30"/>
      <c r="O43" s="24"/>
    </row>
    <row r="44" spans="2:15">
      <c r="D44" s="24"/>
      <c r="E44" s="30"/>
      <c r="F44" s="30"/>
      <c r="G44" s="30"/>
      <c r="H44" s="30"/>
      <c r="I44" s="30"/>
      <c r="J44" s="30"/>
      <c r="O44" s="24"/>
    </row>
    <row r="45" spans="2:15">
      <c r="B45" s="207" t="s">
        <v>731</v>
      </c>
      <c r="D45" s="24"/>
      <c r="E45" s="30"/>
      <c r="F45" s="30"/>
      <c r="G45" s="30"/>
      <c r="H45" s="30"/>
      <c r="I45" s="30"/>
      <c r="J45" s="30"/>
      <c r="O45" s="24"/>
    </row>
    <row r="46" spans="2:15">
      <c r="B46" s="20" t="s">
        <v>531</v>
      </c>
      <c r="D46" s="24"/>
      <c r="E46" s="30"/>
      <c r="F46" s="30"/>
      <c r="G46" s="30"/>
      <c r="H46" s="30"/>
      <c r="I46" s="30"/>
      <c r="J46" s="30"/>
      <c r="O46" s="24"/>
    </row>
    <row r="47" spans="2:15">
      <c r="B47" s="20" t="s">
        <v>295</v>
      </c>
      <c r="D47" s="24"/>
      <c r="E47" s="30"/>
      <c r="F47" s="30"/>
      <c r="G47" s="30"/>
      <c r="H47" s="30"/>
      <c r="I47" s="30"/>
      <c r="J47" s="30"/>
      <c r="O47" s="24"/>
    </row>
    <row r="48" spans="2:15">
      <c r="B48" s="20" t="s">
        <v>748</v>
      </c>
      <c r="D48" s="24"/>
      <c r="E48" s="30"/>
      <c r="F48" s="30"/>
      <c r="G48" s="30"/>
      <c r="H48" s="30"/>
      <c r="I48" s="30"/>
      <c r="J48" s="30"/>
      <c r="O48" s="24"/>
    </row>
    <row r="49" spans="2:15">
      <c r="B49" s="20" t="s">
        <v>749</v>
      </c>
      <c r="D49" s="24"/>
      <c r="E49" s="30"/>
      <c r="F49" s="30"/>
      <c r="G49" s="30"/>
      <c r="H49" s="30"/>
      <c r="I49" s="30"/>
      <c r="J49" s="30"/>
      <c r="O49" s="24"/>
    </row>
    <row r="50" spans="2:15">
      <c r="D50" s="24"/>
      <c r="E50" s="30"/>
      <c r="F50" s="30"/>
      <c r="G50" s="30"/>
      <c r="H50" s="30"/>
      <c r="I50" s="30"/>
      <c r="J50" s="30"/>
      <c r="O50" s="24"/>
    </row>
    <row r="51" spans="2:15">
      <c r="B51" s="207" t="s">
        <v>732</v>
      </c>
      <c r="D51" s="24"/>
      <c r="E51" s="30"/>
      <c r="F51" s="30"/>
      <c r="G51" s="30"/>
      <c r="H51" s="30"/>
      <c r="I51" s="30"/>
      <c r="J51" s="30"/>
      <c r="O51" s="24"/>
    </row>
    <row r="52" spans="2:15">
      <c r="B52" s="20" t="s">
        <v>292</v>
      </c>
      <c r="D52" s="24"/>
      <c r="O52" s="24"/>
    </row>
    <row r="53" spans="2:15">
      <c r="B53" s="20" t="s">
        <v>296</v>
      </c>
      <c r="O53" s="24"/>
    </row>
    <row r="54" spans="2:15">
      <c r="B54" s="20" t="s">
        <v>299</v>
      </c>
      <c r="O54" s="24"/>
    </row>
    <row r="55" spans="2:15">
      <c r="B55" s="20" t="s">
        <v>301</v>
      </c>
      <c r="O55" s="24"/>
    </row>
    <row r="56" spans="2:15">
      <c r="O56" s="24"/>
    </row>
    <row r="57" spans="2:15" ht="33" customHeight="1">
      <c r="B57" s="207" t="s">
        <v>733</v>
      </c>
      <c r="D57" s="206" t="s">
        <v>735</v>
      </c>
      <c r="E57" s="206" t="s">
        <v>736</v>
      </c>
      <c r="O57" s="34"/>
    </row>
    <row r="58" spans="2:15">
      <c r="B58" s="20" t="s">
        <v>293</v>
      </c>
      <c r="D58" s="20" t="s">
        <v>534</v>
      </c>
      <c r="E58" s="20" t="s">
        <v>539</v>
      </c>
      <c r="O58" s="24"/>
    </row>
    <row r="59" spans="2:15">
      <c r="B59" s="20" t="s">
        <v>297</v>
      </c>
      <c r="D59" s="20" t="s">
        <v>535</v>
      </c>
      <c r="E59" s="20" t="s">
        <v>298</v>
      </c>
      <c r="O59" s="34"/>
    </row>
    <row r="60" spans="2:15">
      <c r="B60" s="20" t="s">
        <v>300</v>
      </c>
      <c r="D60" s="20" t="s">
        <v>536</v>
      </c>
      <c r="E60" s="20" t="s">
        <v>529</v>
      </c>
      <c r="O60" s="24"/>
    </row>
    <row r="61" spans="2:15">
      <c r="B61" s="20" t="s">
        <v>302</v>
      </c>
      <c r="D61" s="20" t="s">
        <v>537</v>
      </c>
      <c r="E61" s="20" t="s">
        <v>540</v>
      </c>
      <c r="O61" s="34"/>
    </row>
    <row r="62" spans="2:15">
      <c r="O62" s="24"/>
    </row>
    <row r="63" spans="2:15">
      <c r="B63" s="207" t="s">
        <v>734</v>
      </c>
      <c r="D63" s="200" t="s">
        <v>379</v>
      </c>
      <c r="E63" s="200" t="s">
        <v>384</v>
      </c>
      <c r="F63" s="200" t="s">
        <v>388</v>
      </c>
      <c r="G63" s="200" t="s">
        <v>380</v>
      </c>
      <c r="H63" s="200" t="s">
        <v>391</v>
      </c>
      <c r="I63" s="200" t="s">
        <v>385</v>
      </c>
      <c r="J63" s="200" t="s">
        <v>381</v>
      </c>
      <c r="K63" s="200" t="s">
        <v>389</v>
      </c>
      <c r="L63" s="200" t="s">
        <v>393</v>
      </c>
      <c r="M63" s="200" t="s">
        <v>382</v>
      </c>
      <c r="O63" s="34"/>
    </row>
    <row r="64" spans="2:15">
      <c r="B64" s="20" t="s">
        <v>294</v>
      </c>
      <c r="D64" s="200" t="s">
        <v>380</v>
      </c>
      <c r="E64" s="200" t="s">
        <v>385</v>
      </c>
      <c r="F64" s="200" t="s">
        <v>389</v>
      </c>
      <c r="G64" s="200" t="s">
        <v>382</v>
      </c>
      <c r="H64" s="200" t="s">
        <v>392</v>
      </c>
      <c r="I64" s="200" t="s">
        <v>386</v>
      </c>
      <c r="J64" s="200" t="s">
        <v>390</v>
      </c>
      <c r="K64" s="200" t="s">
        <v>387</v>
      </c>
      <c r="L64" s="201" t="s">
        <v>404</v>
      </c>
      <c r="M64" s="201" t="s">
        <v>395</v>
      </c>
      <c r="O64" s="34"/>
    </row>
    <row r="65" spans="2:15">
      <c r="B65" s="20" t="s">
        <v>298</v>
      </c>
      <c r="D65" s="200" t="s">
        <v>381</v>
      </c>
      <c r="E65" s="200" t="s">
        <v>382</v>
      </c>
      <c r="F65" s="200" t="s">
        <v>383</v>
      </c>
      <c r="G65" s="200" t="s">
        <v>390</v>
      </c>
      <c r="H65" s="201" t="s">
        <v>397</v>
      </c>
      <c r="I65" s="201" t="s">
        <v>395</v>
      </c>
      <c r="J65" s="201" t="s">
        <v>402</v>
      </c>
      <c r="K65" s="201" t="s">
        <v>396</v>
      </c>
      <c r="L65" s="201" t="s">
        <v>405</v>
      </c>
      <c r="M65" s="201" t="s">
        <v>403</v>
      </c>
      <c r="O65" s="34"/>
    </row>
    <row r="66" spans="2:15">
      <c r="B66" s="20" t="s">
        <v>529</v>
      </c>
      <c r="D66" s="200" t="s">
        <v>382</v>
      </c>
      <c r="E66" s="200" t="s">
        <v>386</v>
      </c>
      <c r="F66" s="200" t="s">
        <v>387</v>
      </c>
      <c r="G66" s="201" t="s">
        <v>395</v>
      </c>
      <c r="H66" s="201" t="s">
        <v>398</v>
      </c>
      <c r="I66" s="201" t="s">
        <v>400</v>
      </c>
      <c r="J66" s="201" t="s">
        <v>403</v>
      </c>
      <c r="K66" s="201" t="s">
        <v>401</v>
      </c>
      <c r="L66" s="199" t="s">
        <v>406</v>
      </c>
      <c r="M66" s="199" t="s">
        <v>407</v>
      </c>
    </row>
    <row r="67" spans="2:15">
      <c r="B67" s="20" t="s">
        <v>530</v>
      </c>
      <c r="D67" s="200" t="s">
        <v>383</v>
      </c>
      <c r="E67" s="200" t="s">
        <v>387</v>
      </c>
      <c r="F67" s="201" t="s">
        <v>394</v>
      </c>
      <c r="G67" s="201" t="s">
        <v>396</v>
      </c>
      <c r="H67" s="201" t="s">
        <v>399</v>
      </c>
      <c r="I67" s="201" t="s">
        <v>401</v>
      </c>
      <c r="J67" s="199" t="s">
        <v>408</v>
      </c>
      <c r="K67" s="199" t="s">
        <v>409</v>
      </c>
      <c r="L67" s="199" t="s">
        <v>410</v>
      </c>
      <c r="M67" s="199" t="s">
        <v>411</v>
      </c>
    </row>
    <row r="71" spans="2:15" ht="25" customHeight="1">
      <c r="B71" s="207" t="s">
        <v>738</v>
      </c>
      <c r="C71" s="207" t="s">
        <v>737</v>
      </c>
    </row>
    <row r="72" spans="2:15">
      <c r="B72" s="20" t="s">
        <v>415</v>
      </c>
      <c r="C72" s="23" t="s">
        <v>739</v>
      </c>
    </row>
    <row r="73" spans="2:15">
      <c r="B73" s="20" t="s">
        <v>429</v>
      </c>
      <c r="C73" s="23" t="s">
        <v>774</v>
      </c>
    </row>
    <row r="74" spans="2:15">
      <c r="B74" s="20" t="s">
        <v>698</v>
      </c>
      <c r="C74" s="208" t="s">
        <v>775</v>
      </c>
    </row>
    <row r="75" spans="2:15">
      <c r="B75" s="20" t="s">
        <v>699</v>
      </c>
      <c r="C75" s="208" t="s">
        <v>741</v>
      </c>
    </row>
    <row r="76" spans="2:15">
      <c r="B76" s="20" t="s">
        <v>700</v>
      </c>
      <c r="C76" s="208" t="s">
        <v>740</v>
      </c>
    </row>
    <row r="77" spans="2:15">
      <c r="B77" s="20" t="s">
        <v>701</v>
      </c>
      <c r="C77" s="208" t="s">
        <v>776</v>
      </c>
    </row>
    <row r="78" spans="2:15">
      <c r="B78" s="20" t="s">
        <v>702</v>
      </c>
      <c r="C78" s="208" t="s">
        <v>777</v>
      </c>
    </row>
    <row r="79" spans="2:15">
      <c r="B79" s="20" t="s">
        <v>703</v>
      </c>
      <c r="C79" s="208" t="s">
        <v>742</v>
      </c>
    </row>
    <row r="80" spans="2:15">
      <c r="B80" s="20" t="s">
        <v>704</v>
      </c>
    </row>
    <row r="81" spans="2:2">
      <c r="B81" s="20" t="s">
        <v>705</v>
      </c>
    </row>
    <row r="82" spans="2:2">
      <c r="B82" s="20" t="s">
        <v>706</v>
      </c>
    </row>
    <row r="83" spans="2:2">
      <c r="B83" s="20" t="s">
        <v>707</v>
      </c>
    </row>
    <row r="84" spans="2:2">
      <c r="B84" s="20" t="s">
        <v>708</v>
      </c>
    </row>
    <row r="85" spans="2:2">
      <c r="B85" s="20" t="s">
        <v>709</v>
      </c>
    </row>
    <row r="86" spans="2:2">
      <c r="B86" s="20" t="s">
        <v>710</v>
      </c>
    </row>
    <row r="87" spans="2:2">
      <c r="B87" s="20" t="s">
        <v>711</v>
      </c>
    </row>
    <row r="88" spans="2:2">
      <c r="B88" s="20" t="s">
        <v>712</v>
      </c>
    </row>
    <row r="89" spans="2:2">
      <c r="B89" s="20" t="s">
        <v>713</v>
      </c>
    </row>
    <row r="90" spans="2:2">
      <c r="B90" s="20" t="s">
        <v>714</v>
      </c>
    </row>
    <row r="91" spans="2:2">
      <c r="B91" s="20" t="s">
        <v>715</v>
      </c>
    </row>
    <row r="92" spans="2:2">
      <c r="B92" s="20" t="s">
        <v>716</v>
      </c>
    </row>
    <row r="93" spans="2:2">
      <c r="B93" s="20" t="s">
        <v>717</v>
      </c>
    </row>
    <row r="94" spans="2:2">
      <c r="B94" s="20" t="s">
        <v>718</v>
      </c>
    </row>
    <row r="95" spans="2:2">
      <c r="B95" s="20" t="s">
        <v>424</v>
      </c>
    </row>
    <row r="96" spans="2:2">
      <c r="B96" s="20" t="s">
        <v>425</v>
      </c>
    </row>
    <row r="97" spans="2:2">
      <c r="B97" s="20" t="s">
        <v>719</v>
      </c>
    </row>
    <row r="98" spans="2:2">
      <c r="B98" s="20" t="s">
        <v>423</v>
      </c>
    </row>
    <row r="99" spans="2:2">
      <c r="B99" s="20" t="s">
        <v>720</v>
      </c>
    </row>
    <row r="100" spans="2:2">
      <c r="B100" s="20" t="s">
        <v>721</v>
      </c>
    </row>
    <row r="101" spans="2:2">
      <c r="B101" s="20" t="s">
        <v>722</v>
      </c>
    </row>
    <row r="102" spans="2:2">
      <c r="B102" s="20" t="s">
        <v>433</v>
      </c>
    </row>
    <row r="103" spans="2:2">
      <c r="B103" s="20" t="s">
        <v>723</v>
      </c>
    </row>
    <row r="104" spans="2:2">
      <c r="B104" s="20" t="s">
        <v>420</v>
      </c>
    </row>
    <row r="105" spans="2:2">
      <c r="B105" s="20" t="s">
        <v>724</v>
      </c>
    </row>
    <row r="106" spans="2:2">
      <c r="B106" s="20" t="s">
        <v>725</v>
      </c>
    </row>
    <row r="107" spans="2:2">
      <c r="B107" s="20" t="s">
        <v>726</v>
      </c>
    </row>
    <row r="108" spans="2:2">
      <c r="B108" s="20" t="s">
        <v>727</v>
      </c>
    </row>
    <row r="109" spans="2:2">
      <c r="B109" s="20" t="s">
        <v>744</v>
      </c>
    </row>
  </sheetData>
  <sheetProtection selectLockedCells="1"/>
  <mergeCells count="1">
    <mergeCell ref="B29:C29"/>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B1:AB114"/>
  <sheetViews>
    <sheetView topLeftCell="D2" workbookViewId="0">
      <selection activeCell="D12" sqref="D12"/>
    </sheetView>
  </sheetViews>
  <sheetFormatPr baseColWidth="10" defaultColWidth="11.5" defaultRowHeight="15"/>
  <cols>
    <col min="1" max="1" width="3.6640625" style="1" customWidth="1"/>
    <col min="2" max="2" width="17.1640625" style="1" customWidth="1"/>
    <col min="3" max="3" width="39.5" style="1" bestFit="1" customWidth="1"/>
    <col min="4" max="4" width="65.5" style="1" customWidth="1"/>
    <col min="5" max="5" width="23.83203125" style="1" bestFit="1" customWidth="1"/>
    <col min="6" max="6" width="30.5" style="46" customWidth="1"/>
    <col min="7" max="7" width="30.5" style="1" customWidth="1"/>
    <col min="8" max="8" width="19" style="1" bestFit="1" customWidth="1"/>
    <col min="9" max="9" width="17.5" style="1" bestFit="1" customWidth="1"/>
    <col min="10" max="10" width="37.33203125" style="1" customWidth="1"/>
    <col min="11" max="11" width="23" style="1" bestFit="1" customWidth="1"/>
    <col min="12" max="14" width="18.5" style="1" customWidth="1"/>
    <col min="15" max="15" width="19.6640625" style="1" customWidth="1"/>
    <col min="16" max="16" width="20.5" style="1" bestFit="1" customWidth="1"/>
    <col min="17" max="17" width="21.6640625" style="1" bestFit="1" customWidth="1"/>
    <col min="18" max="18" width="21.5" style="1" customWidth="1"/>
    <col min="19" max="19" width="20.83203125" style="1" customWidth="1"/>
    <col min="20" max="20" width="32.1640625" style="1" customWidth="1"/>
    <col min="21" max="21" width="17.83203125" style="1" bestFit="1" customWidth="1"/>
    <col min="22" max="22" width="15" style="1" bestFit="1" customWidth="1"/>
    <col min="23" max="23" width="15.83203125" style="1" bestFit="1" customWidth="1"/>
    <col min="24" max="24" width="31.6640625" style="1" bestFit="1" customWidth="1"/>
    <col min="25" max="25" width="34.5" style="1" customWidth="1"/>
    <col min="26" max="26" width="15.6640625" style="1" bestFit="1" customWidth="1"/>
    <col min="27" max="27" width="13.5" style="1" bestFit="1" customWidth="1"/>
    <col min="28" max="28" width="30.5" style="1" bestFit="1" customWidth="1"/>
    <col min="29" max="16384" width="11.5" style="1"/>
  </cols>
  <sheetData>
    <row r="1" spans="2:28" ht="15" customHeight="1"/>
    <row r="2" spans="2:28" ht="30" customHeight="1">
      <c r="B2" s="239"/>
      <c r="C2" s="413" t="s">
        <v>479</v>
      </c>
      <c r="D2" s="414"/>
      <c r="E2" s="3" t="s">
        <v>480</v>
      </c>
      <c r="F2" s="415"/>
      <c r="G2" s="47"/>
    </row>
    <row r="3" spans="2:28" ht="30" customHeight="1">
      <c r="B3" s="239"/>
      <c r="C3" s="418" t="s">
        <v>0</v>
      </c>
      <c r="D3" s="419"/>
      <c r="E3" s="3" t="s">
        <v>548</v>
      </c>
      <c r="F3" s="416"/>
      <c r="G3" s="47"/>
    </row>
    <row r="4" spans="2:28" ht="30" customHeight="1">
      <c r="B4" s="239"/>
      <c r="C4" s="418" t="s">
        <v>1</v>
      </c>
      <c r="D4" s="419"/>
      <c r="E4" s="4" t="s">
        <v>549</v>
      </c>
      <c r="F4" s="417"/>
      <c r="G4" s="47"/>
    </row>
    <row r="6" spans="2:28" ht="45" customHeight="1">
      <c r="C6" s="1" t="s">
        <v>5</v>
      </c>
    </row>
    <row r="7" spans="2:28" ht="15" customHeight="1" thickBot="1"/>
    <row r="8" spans="2:28" s="49" customFormat="1" ht="15" customHeight="1">
      <c r="B8" s="405" t="s">
        <v>78</v>
      </c>
      <c r="C8" s="398"/>
      <c r="D8" s="400" t="s">
        <v>66</v>
      </c>
      <c r="E8" s="398" t="s">
        <v>68</v>
      </c>
      <c r="F8" s="408" t="s">
        <v>79</v>
      </c>
      <c r="G8" s="398" t="s">
        <v>80</v>
      </c>
      <c r="H8" s="398" t="s">
        <v>86</v>
      </c>
      <c r="I8" s="398" t="s">
        <v>84</v>
      </c>
      <c r="J8" s="398"/>
      <c r="K8" s="398" t="s">
        <v>92</v>
      </c>
      <c r="L8" s="398" t="s">
        <v>96</v>
      </c>
      <c r="M8" s="398"/>
      <c r="N8" s="398"/>
      <c r="O8" s="400" t="s">
        <v>102</v>
      </c>
      <c r="P8" s="400"/>
      <c r="Q8" s="400"/>
      <c r="R8" s="400"/>
      <c r="S8" s="400"/>
      <c r="T8" s="48" t="s">
        <v>71</v>
      </c>
      <c r="U8" s="398" t="s">
        <v>104</v>
      </c>
      <c r="V8" s="400" t="s">
        <v>113</v>
      </c>
      <c r="W8" s="400"/>
      <c r="X8" s="400"/>
      <c r="Y8" s="400"/>
      <c r="Z8" s="400"/>
      <c r="AA8" s="398" t="s">
        <v>112</v>
      </c>
      <c r="AB8" s="399"/>
    </row>
    <row r="9" spans="2:28" s="49" customFormat="1" ht="15" customHeight="1">
      <c r="B9" s="406"/>
      <c r="C9" s="401"/>
      <c r="D9" s="403"/>
      <c r="E9" s="401"/>
      <c r="F9" s="409"/>
      <c r="G9" s="401"/>
      <c r="H9" s="401"/>
      <c r="I9" s="401" t="s">
        <v>24</v>
      </c>
      <c r="J9" s="401" t="s">
        <v>85</v>
      </c>
      <c r="K9" s="401"/>
      <c r="L9" s="401" t="s">
        <v>93</v>
      </c>
      <c r="M9" s="401" t="s">
        <v>94</v>
      </c>
      <c r="N9" s="401" t="s">
        <v>95</v>
      </c>
      <c r="O9" s="401" t="s">
        <v>97</v>
      </c>
      <c r="P9" s="401" t="s">
        <v>98</v>
      </c>
      <c r="Q9" s="401" t="s">
        <v>99</v>
      </c>
      <c r="R9" s="401" t="s">
        <v>100</v>
      </c>
      <c r="S9" s="401" t="s">
        <v>101</v>
      </c>
      <c r="T9" s="401" t="s">
        <v>103</v>
      </c>
      <c r="U9" s="401"/>
      <c r="V9" s="401" t="s">
        <v>105</v>
      </c>
      <c r="W9" s="401" t="s">
        <v>106</v>
      </c>
      <c r="X9" s="401" t="s">
        <v>107</v>
      </c>
      <c r="Y9" s="403" t="s">
        <v>108</v>
      </c>
      <c r="Z9" s="401" t="s">
        <v>109</v>
      </c>
      <c r="AA9" s="401" t="s">
        <v>110</v>
      </c>
      <c r="AB9" s="396" t="s">
        <v>111</v>
      </c>
    </row>
    <row r="10" spans="2:28" s="49" customFormat="1" ht="15" customHeight="1" thickBot="1">
      <c r="B10" s="407"/>
      <c r="C10" s="402"/>
      <c r="D10" s="404"/>
      <c r="E10" s="402"/>
      <c r="F10" s="410"/>
      <c r="G10" s="402"/>
      <c r="H10" s="402"/>
      <c r="I10" s="402"/>
      <c r="J10" s="402"/>
      <c r="K10" s="402"/>
      <c r="L10" s="402"/>
      <c r="M10" s="402"/>
      <c r="N10" s="402"/>
      <c r="O10" s="402"/>
      <c r="P10" s="402"/>
      <c r="Q10" s="402"/>
      <c r="R10" s="402"/>
      <c r="S10" s="402"/>
      <c r="T10" s="402"/>
      <c r="U10" s="402"/>
      <c r="V10" s="402"/>
      <c r="W10" s="402"/>
      <c r="X10" s="402"/>
      <c r="Y10" s="404"/>
      <c r="Z10" s="402"/>
      <c r="AA10" s="402"/>
      <c r="AB10" s="397"/>
    </row>
    <row r="11" spans="2:28" s="54" customFormat="1" ht="97.5" customHeight="1" thickBot="1">
      <c r="B11" s="420" t="str">
        <f>IF(Menú!$C$7="","-",Menú!$C$7)</f>
        <v>-</v>
      </c>
      <c r="C11" s="421"/>
      <c r="D11" s="43" t="str">
        <f>IF(B11="-","-",VLOOKUP(B11,Datos!$B$3:$C$25,2,FALSE))</f>
        <v>-</v>
      </c>
      <c r="E11" s="56"/>
      <c r="F11" s="51"/>
      <c r="G11" s="44"/>
      <c r="H11" s="44"/>
      <c r="I11" s="44"/>
      <c r="J11" s="44"/>
      <c r="K11" s="52"/>
      <c r="L11" s="52"/>
      <c r="M11" s="52"/>
      <c r="N11" s="52"/>
      <c r="O11" s="44"/>
      <c r="P11" s="44"/>
      <c r="Q11" s="50" t="str">
        <f>IF(AND(O11=Datos!$B$156,P11=Datos!$B$162),Datos!$D$167,IF(AND(O11=Datos!$B$156,P11=Datos!$B$163),Datos!$E$167,IF(AND(O11=Datos!$B$156,P11=Datos!$B$164),Datos!$F$167,IF(AND(O11=Datos!$B$156,P11=Datos!$B$165),Datos!$G$167,IF(AND(O11=Datos!$B$157,P11=Datos!$B$162),Datos!$D$168,IF(AND(O11=Datos!$B$157,P11=Datos!$B$163),Datos!$E$168,IF(AND(O11=Datos!$B$157,P11=Datos!$B$164),Datos!$F$168,IF(AND(O11=Datos!$B$157,P11=Datos!$B$165),Datos!$G$168,IF(AND(O11=Datos!$B$158,P11=Datos!$B$162),Datos!$D$169,IF(AND(O11=Datos!$B$158,P11=Datos!$B$163),Datos!$E$169,IF(AND(O11=Datos!$B$158,P11=Datos!$B$164),Datos!$F$169,IF(AND(O11=Datos!$B$158,P11=Datos!$B$165),Datos!$G$169,IF(AND(O11=Datos!$B$159,P11=Datos!$B$162),"N/A",IF(AND(O11=Datos!$B$159,P11=Datos!$B$163),"N/A",IF(AND(O11=Datos!$B$159,P11=Datos!$B$164),"N/A",IF(AND(O11=Datos!$B$159,P11=Datos!$B$165),"N/A","-"))))))))))))))))</f>
        <v>-</v>
      </c>
      <c r="R11" s="44"/>
      <c r="S11" s="50" t="str">
        <f>(IF(AND(Q11=Datos!$D$167,R11=Datos!$B$171),Datos!$D$176,IF(AND(Q11=Datos!$D$168,R11=Datos!$B$171),Datos!$D$176,IF(AND(Q11=Datos!$D$169,R11=Datos!$B$171),Datos!$F$176,IF(AND(Q11=Datos!$E$167,R11=Datos!$B$171),Datos!$D$176,IF(AND(Q11=Datos!$E$168,R11=Datos!$B$171),Datos!$E$176,IF(AND(Q11=Datos!$E$169,R11=Datos!$B$171),Datos!$F$176,IF(AND(Q11=Datos!$F$167,R11=Datos!$B$171),Datos!$E$176,IF(AND(Q11=Datos!$F$168,R11=Datos!$B$171),Datos!$E$176,IF(AND(Q11=Datos!$F$169,R11=Datos!$B$171),Datos!$G$176,IF(AND(Q11=Datos!$G$167,R11=Datos!$B$171),Datos!$E$176,IF(AND(Q11=Datos!$G$168,R11=Datos!$B$171),Datos!$F$176,IF(AND(Q11=Datos!$G$169,R11=Datos!$B$171),Datos!$G$176,IF(AND(Q11=Datos!$D$167,R11=Datos!$B$172),Datos!$D$178,IF(AND(Q11=Datos!$D$168,R11=Datos!$B$172),Datos!$D$178,IF(AND(Q11=Datos!$D$169,R11=Datos!$B$172),Datos!$F$178,IF(AND(Q11=Datos!$E$167,R11=Datos!$B$172),Datos!$D$178,IF(AND(Q11=Datos!$E$168,R11=Datos!$B$172),Datos!$E$178,IF(AND(Q11=Datos!$E$169,R11=Datos!$B$172),Datos!$F$178,IF(AND(Q11=Datos!$F$167,R11=Datos!$B$172),Datos!$E$178,IF(AND(Q11=Datos!$F$168,R11=Datos!$B$172),Datos!$E$178,IF(AND(Q11=Datos!$F$169,R11=Datos!$B$172),Datos!$G$178,IF(AND(Q11=Datos!$G$167,R11=Datos!$B$172),Datos!$E$178,IF(AND(Q11=Datos!$G$168,R11=Datos!$B$172),Datos!$F$178,IF(AND(Q11=Datos!$G$169,R11=Datos!$B$172),Datos!$G$179,IF(AND(Q11=Datos!$D$167,R11=Datos!$B$173),Datos!$D$180,IF(AND(Q11=Datos!$D$168,R11=Datos!$B$173),Datos!$D$180,IF(AND(Q11=Datos!$D$169,R11=Datos!$B$173),Datos!$F$180,IF(AND(Q11=Datos!$E$167,R11=Datos!$B$173),Datos!$D$180,IF(AND(Q11=Datos!$E$168,R11=Datos!$B$173),Datos!$E$180,IF(AND(Q11=Datos!$E$169,R11=Datos!$B$173),Datos!$F$180,IF(AND(Q11=Datos!$F$167,R11=Datos!$B$173),Datos!$E$180,IF(AND(Q11=Datos!$F$168,R11=Datos!$B$173),Datos!$E$180,IF(AND(Q11=Datos!$F$169,R11=Datos!$B$173),Datos!$G$180,IF(AND(Q11=Datos!$G$167,R11=Datos!$B$173),Datos!$E$180,IF(AND(Q11=Datos!$G$168,R11=Datos!$B$173),Datos!$F$180,IF(AND(Q11=Datos!$G$169,R11=Datos!$B$173),Datos!$G$180,IF(AND(Q11=Datos!$D$167,R11=Datos!$B$174),Datos!$D$182,IF(AND(Q11=Datos!$D$168,R11=Datos!$B$174),Datos!$D$182,IF(AND(Q11=Datos!$D$169,R11=Datos!$B$174),Datos!$F$182,IF(AND(Q11=Datos!$E$167,R11=Datos!$B$174),Datos!$D$182,IF(AND(Q11=Datos!$E$168,R11=Datos!$B$174),Datos!$E$182,IF(AND(Q11=Datos!$E$169,R11=Datos!$B$174),Datos!$F$182,IF(AND(Q11=Datos!$F$167,R11=Datos!$B$174),Datos!$E$182,IF(AND(Q11=Datos!$F$168,R11=Datos!$B$174),Datos!$E$182,IF(AND(Q11=Datos!$F$169,R11=Datos!$B$174),Datos!$G$182,IF(AND(Q11=Datos!$G$167,R11=Datos!$B$174),Datos!$E$183,IF(AND(Q11=Datos!$G$168,R11=Datos!$B$174),Datos!$F$182,IF(AND(Q11=Datos!$G$169,R11=Datos!$B$174),Datos!$G$183,IF(O11=Datos!$B$159,Datos!$G$183,"-"))))))))))))))))))))))))))))))))))))))))))))))))))</f>
        <v>-</v>
      </c>
      <c r="T11" s="50" t="str">
        <f>IF(ISNUMBER(SEARCH("Nivel de Riesgo 1",S11)),"NO ACEPTABLE",IF(ISNUMBER(SEARCH("Nivel de Riesgo 2",S11)),"NO ACEPTABLE O ACEPTABLE CON CONTROL ESPECÍFICO",IF(ISNUMBER(SEARCH("Nivel de Riesgo 3",S11)),"ACEPTABLE",IF(ISNUMBER(SEARCH("Nivel de Riesgo 4",S11)),"ACEPTABLE","-"))))</f>
        <v>-</v>
      </c>
      <c r="U11" s="52"/>
      <c r="V11" s="52"/>
      <c r="W11" s="52"/>
      <c r="X11" s="52"/>
      <c r="Y11" s="52"/>
      <c r="Z11" s="52"/>
      <c r="AA11" s="52"/>
      <c r="AB11" s="53"/>
    </row>
    <row r="12" spans="2:28" s="54" customFormat="1" ht="97.5" customHeight="1" thickBot="1">
      <c r="B12" s="411" t="str">
        <f>IF(Menú!$C$7="","-",Menú!$C$7)</f>
        <v>-</v>
      </c>
      <c r="C12" s="412"/>
      <c r="D12" s="43" t="str">
        <f>IF(B12="-","-",VLOOKUP(B12,Datos!$B$3:$C$25,2,FALSE))</f>
        <v>-</v>
      </c>
      <c r="E12" s="56"/>
      <c r="F12" s="51"/>
      <c r="G12" s="85"/>
      <c r="H12" s="85"/>
      <c r="I12" s="85"/>
      <c r="J12" s="85"/>
      <c r="K12" s="52"/>
      <c r="L12" s="52"/>
      <c r="M12" s="52"/>
      <c r="N12" s="52"/>
      <c r="O12" s="85"/>
      <c r="P12" s="85"/>
      <c r="Q12" s="50" t="str">
        <f>IF(AND(O12=Datos!$B$156,P12=Datos!$B$162),Datos!$D$167,IF(AND(O12=Datos!$B$156,P12=Datos!$B$163),Datos!$E$167,IF(AND(O12=Datos!$B$156,P12=Datos!$B$164),Datos!$F$167,IF(AND(O12=Datos!$B$156,P12=Datos!$B$165),Datos!$G$167,IF(AND(O12=Datos!$B$157,P12=Datos!$B$162),Datos!$D$168,IF(AND(O12=Datos!$B$157,P12=Datos!$B$163),Datos!$E$168,IF(AND(O12=Datos!$B$157,P12=Datos!$B$164),Datos!$F$168,IF(AND(O12=Datos!$B$157,P12=Datos!$B$165),Datos!$G$168,IF(AND(O12=Datos!$B$158,P12=Datos!$B$162),Datos!$D$169,IF(AND(O12=Datos!$B$158,P12=Datos!$B$163),Datos!$E$169,IF(AND(O12=Datos!$B$158,P12=Datos!$B$164),Datos!$F$169,IF(AND(O12=Datos!$B$158,P12=Datos!$B$165),Datos!$G$169,IF(AND(O12=Datos!$B$159,P12=Datos!$B$162),"N/A",IF(AND(O12=Datos!$B$159,P12=Datos!$B$163),"N/A",IF(AND(O12=Datos!$B$159,P12=Datos!$B$164),"N/A",IF(AND(O12=Datos!$B$159,P12=Datos!$B$165),"N/A","-"))))))))))))))))</f>
        <v>-</v>
      </c>
      <c r="R12" s="85"/>
      <c r="S12" s="50" t="str">
        <f>(IF(AND(Q12=Datos!$D$167,R12=Datos!$B$171),Datos!$D$176,IF(AND(Q12=Datos!$D$168,R12=Datos!$B$171),Datos!$D$176,IF(AND(Q12=Datos!$D$169,R12=Datos!$B$171),Datos!$F$176,IF(AND(Q12=Datos!$E$167,R12=Datos!$B$171),Datos!$D$176,IF(AND(Q12=Datos!$E$168,R12=Datos!$B$171),Datos!$E$176,IF(AND(Q12=Datos!$E$169,R12=Datos!$B$171),Datos!$F$176,IF(AND(Q12=Datos!$F$167,R12=Datos!$B$171),Datos!$E$176,IF(AND(Q12=Datos!$F$168,R12=Datos!$B$171),Datos!$E$176,IF(AND(Q12=Datos!$F$169,R12=Datos!$B$171),Datos!$G$176,IF(AND(Q12=Datos!$G$167,R12=Datos!$B$171),Datos!$E$176,IF(AND(Q12=Datos!$G$168,R12=Datos!$B$171),Datos!$F$176,IF(AND(Q12=Datos!$G$169,R12=Datos!$B$171),Datos!$G$176,IF(AND(Q12=Datos!$D$167,R12=Datos!$B$172),Datos!$D$178,IF(AND(Q12=Datos!$D$168,R12=Datos!$B$172),Datos!$D$178,IF(AND(Q12=Datos!$D$169,R12=Datos!$B$172),Datos!$F$178,IF(AND(Q12=Datos!$E$167,R12=Datos!$B$172),Datos!$D$178,IF(AND(Q12=Datos!$E$168,R12=Datos!$B$172),Datos!$E$178,IF(AND(Q12=Datos!$E$169,R12=Datos!$B$172),Datos!$F$178,IF(AND(Q12=Datos!$F$167,R12=Datos!$B$172),Datos!$E$178,IF(AND(Q12=Datos!$F$168,R12=Datos!$B$172),Datos!$E$178,IF(AND(Q12=Datos!$F$169,R12=Datos!$B$172),Datos!$G$178,IF(AND(Q12=Datos!$G$167,R12=Datos!$B$172),Datos!$E$178,IF(AND(Q12=Datos!$G$168,R12=Datos!$B$172),Datos!$F$178,IF(AND(Q12=Datos!$G$169,R12=Datos!$B$172),Datos!$G$179,IF(AND(Q12=Datos!$D$167,R12=Datos!$B$173),Datos!$D$180,IF(AND(Q12=Datos!$D$168,R12=Datos!$B$173),Datos!$D$180,IF(AND(Q12=Datos!$D$169,R12=Datos!$B$173),Datos!$F$180,IF(AND(Q12=Datos!$E$167,R12=Datos!$B$173),Datos!$D$180,IF(AND(Q12=Datos!$E$168,R12=Datos!$B$173),Datos!$E$180,IF(AND(Q12=Datos!$E$169,R12=Datos!$B$173),Datos!$F$180,IF(AND(Q12=Datos!$F$167,R12=Datos!$B$173),Datos!$E$180,IF(AND(Q12=Datos!$F$168,R12=Datos!$B$173),Datos!$E$180,IF(AND(Q12=Datos!$F$169,R12=Datos!$B$173),Datos!$G$180,IF(AND(Q12=Datos!$G$167,R12=Datos!$B$173),Datos!$E$180,IF(AND(Q12=Datos!$G$168,R12=Datos!$B$173),Datos!$F$180,IF(AND(Q12=Datos!$G$169,R12=Datos!$B$173),Datos!$G$180,IF(AND(Q12=Datos!$D$167,R12=Datos!$B$174),Datos!$D$182,IF(AND(Q12=Datos!$D$168,R12=Datos!$B$174),Datos!$D$182,IF(AND(Q12=Datos!$D$169,R12=Datos!$B$174),Datos!$F$182,IF(AND(Q12=Datos!$E$167,R12=Datos!$B$174),Datos!$D$182,IF(AND(Q12=Datos!$E$168,R12=Datos!$B$174),Datos!$E$182,IF(AND(Q12=Datos!$E$169,R12=Datos!$B$174),Datos!$F$182,IF(AND(Q12=Datos!$F$167,R12=Datos!$B$174),Datos!$E$182,IF(AND(Q12=Datos!$F$168,R12=Datos!$B$174),Datos!$E$182,IF(AND(Q12=Datos!$F$169,R12=Datos!$B$174),Datos!$G$182,IF(AND(Q12=Datos!$G$167,R12=Datos!$B$174),Datos!$E$183,IF(AND(Q12=Datos!$G$168,R12=Datos!$B$174),Datos!$F$182,IF(AND(Q12=Datos!$G$169,R12=Datos!$B$174),Datos!$G$183,IF(O12=Datos!$B$159,Datos!$G$183,"-"))))))))))))))))))))))))))))))))))))))))))))))))))</f>
        <v>-</v>
      </c>
      <c r="T12" s="50" t="str">
        <f t="shared" ref="T12:T75" si="0">IF(ISNUMBER(SEARCH("Nivel de Riesgo 1",S12)),"NO ACEPTABLE",IF(ISNUMBER(SEARCH("Nivel de Riesgo 2",S12)),"NO ACEPTABLE O ACEPTABLE CON CONTROL ESPECÍFICO",IF(ISNUMBER(SEARCH("Nivel de Riesgo 3",S12)),"ACEPTABLE",IF(ISNUMBER(SEARCH("Nivel de Riesgo 4",S12)),"ACEPTABLE","-"))))</f>
        <v>-</v>
      </c>
      <c r="U12" s="52"/>
      <c r="V12" s="52"/>
      <c r="W12" s="52"/>
      <c r="X12" s="52"/>
      <c r="Y12" s="52"/>
      <c r="Z12" s="52"/>
      <c r="AA12" s="52"/>
      <c r="AB12" s="53"/>
    </row>
    <row r="13" spans="2:28" s="54" customFormat="1" ht="97.5" customHeight="1" thickBot="1">
      <c r="B13" s="411" t="str">
        <f>IF(Menú!$C$7="","-",Menú!$C$7)</f>
        <v>-</v>
      </c>
      <c r="C13" s="412"/>
      <c r="D13" s="43" t="str">
        <f>IF(B13="-","-",VLOOKUP(B13,Datos!$B$3:$C$25,2,FALSE))</f>
        <v>-</v>
      </c>
      <c r="E13" s="56"/>
      <c r="F13" s="51"/>
      <c r="G13" s="85"/>
      <c r="H13" s="85"/>
      <c r="I13" s="85"/>
      <c r="J13" s="85"/>
      <c r="K13" s="52"/>
      <c r="L13" s="52"/>
      <c r="M13" s="52"/>
      <c r="N13" s="52"/>
      <c r="O13" s="85"/>
      <c r="P13" s="85"/>
      <c r="Q13" s="50" t="str">
        <f>IF(AND(O13=Datos!$B$156,P13=Datos!$B$162),Datos!$D$167,IF(AND(O13=Datos!$B$156,P13=Datos!$B$163),Datos!$E$167,IF(AND(O13=Datos!$B$156,P13=Datos!$B$164),Datos!$F$167,IF(AND(O13=Datos!$B$156,P13=Datos!$B$165),Datos!$G$167,IF(AND(O13=Datos!$B$157,P13=Datos!$B$162),Datos!$D$168,IF(AND(O13=Datos!$B$157,P13=Datos!$B$163),Datos!$E$168,IF(AND(O13=Datos!$B$157,P13=Datos!$B$164),Datos!$F$168,IF(AND(O13=Datos!$B$157,P13=Datos!$B$165),Datos!$G$168,IF(AND(O13=Datos!$B$158,P13=Datos!$B$162),Datos!$D$169,IF(AND(O13=Datos!$B$158,P13=Datos!$B$163),Datos!$E$169,IF(AND(O13=Datos!$B$158,P13=Datos!$B$164),Datos!$F$169,IF(AND(O13=Datos!$B$158,P13=Datos!$B$165),Datos!$G$169,IF(AND(O13=Datos!$B$159,P13=Datos!$B$162),"N/A",IF(AND(O13=Datos!$B$159,P13=Datos!$B$163),"N/A",IF(AND(O13=Datos!$B$159,P13=Datos!$B$164),"N/A",IF(AND(O13=Datos!$B$159,P13=Datos!$B$165),"N/A","-"))))))))))))))))</f>
        <v>-</v>
      </c>
      <c r="R13" s="85"/>
      <c r="S13" s="50" t="str">
        <f>(IF(AND(Q13=Datos!$D$167,R13=Datos!$B$171),Datos!$D$176,IF(AND(Q13=Datos!$D$168,R13=Datos!$B$171),Datos!$D$176,IF(AND(Q13=Datos!$D$169,R13=Datos!$B$171),Datos!$F$176,IF(AND(Q13=Datos!$E$167,R13=Datos!$B$171),Datos!$D$176,IF(AND(Q13=Datos!$E$168,R13=Datos!$B$171),Datos!$E$176,IF(AND(Q13=Datos!$E$169,R13=Datos!$B$171),Datos!$F$176,IF(AND(Q13=Datos!$F$167,R13=Datos!$B$171),Datos!$E$176,IF(AND(Q13=Datos!$F$168,R13=Datos!$B$171),Datos!$E$176,IF(AND(Q13=Datos!$F$169,R13=Datos!$B$171),Datos!$G$176,IF(AND(Q13=Datos!$G$167,R13=Datos!$B$171),Datos!$E$176,IF(AND(Q13=Datos!$G$168,R13=Datos!$B$171),Datos!$F$176,IF(AND(Q13=Datos!$G$169,R13=Datos!$B$171),Datos!$G$176,IF(AND(Q13=Datos!$D$167,R13=Datos!$B$172),Datos!$D$178,IF(AND(Q13=Datos!$D$168,R13=Datos!$B$172),Datos!$D$178,IF(AND(Q13=Datos!$D$169,R13=Datos!$B$172),Datos!$F$178,IF(AND(Q13=Datos!$E$167,R13=Datos!$B$172),Datos!$D$178,IF(AND(Q13=Datos!$E$168,R13=Datos!$B$172),Datos!$E$178,IF(AND(Q13=Datos!$E$169,R13=Datos!$B$172),Datos!$F$178,IF(AND(Q13=Datos!$F$167,R13=Datos!$B$172),Datos!$E$178,IF(AND(Q13=Datos!$F$168,R13=Datos!$B$172),Datos!$E$178,IF(AND(Q13=Datos!$F$169,R13=Datos!$B$172),Datos!$G$178,IF(AND(Q13=Datos!$G$167,R13=Datos!$B$172),Datos!$E$178,IF(AND(Q13=Datos!$G$168,R13=Datos!$B$172),Datos!$F$178,IF(AND(Q13=Datos!$G$169,R13=Datos!$B$172),Datos!$G$179,IF(AND(Q13=Datos!$D$167,R13=Datos!$B$173),Datos!$D$180,IF(AND(Q13=Datos!$D$168,R13=Datos!$B$173),Datos!$D$180,IF(AND(Q13=Datos!$D$169,R13=Datos!$B$173),Datos!$F$180,IF(AND(Q13=Datos!$E$167,R13=Datos!$B$173),Datos!$D$180,IF(AND(Q13=Datos!$E$168,R13=Datos!$B$173),Datos!$E$180,IF(AND(Q13=Datos!$E$169,R13=Datos!$B$173),Datos!$F$180,IF(AND(Q13=Datos!$F$167,R13=Datos!$B$173),Datos!$E$180,IF(AND(Q13=Datos!$F$168,R13=Datos!$B$173),Datos!$E$180,IF(AND(Q13=Datos!$F$169,R13=Datos!$B$173),Datos!$G$180,IF(AND(Q13=Datos!$G$167,R13=Datos!$B$173),Datos!$E$180,IF(AND(Q13=Datos!$G$168,R13=Datos!$B$173),Datos!$F$180,IF(AND(Q13=Datos!$G$169,R13=Datos!$B$173),Datos!$G$180,IF(AND(Q13=Datos!$D$167,R13=Datos!$B$174),Datos!$D$182,IF(AND(Q13=Datos!$D$168,R13=Datos!$B$174),Datos!$D$182,IF(AND(Q13=Datos!$D$169,R13=Datos!$B$174),Datos!$F$182,IF(AND(Q13=Datos!$E$167,R13=Datos!$B$174),Datos!$D$182,IF(AND(Q13=Datos!$E$168,R13=Datos!$B$174),Datos!$E$182,IF(AND(Q13=Datos!$E$169,R13=Datos!$B$174),Datos!$F$182,IF(AND(Q13=Datos!$F$167,R13=Datos!$B$174),Datos!$E$182,IF(AND(Q13=Datos!$F$168,R13=Datos!$B$174),Datos!$E$182,IF(AND(Q13=Datos!$F$169,R13=Datos!$B$174),Datos!$G$182,IF(AND(Q13=Datos!$G$167,R13=Datos!$B$174),Datos!$E$183,IF(AND(Q13=Datos!$G$168,R13=Datos!$B$174),Datos!$F$182,IF(AND(Q13=Datos!$G$169,R13=Datos!$B$174),Datos!$G$183,IF(O13=Datos!$B$159,Datos!$G$183,"-"))))))))))))))))))))))))))))))))))))))))))))))))))</f>
        <v>-</v>
      </c>
      <c r="T13" s="50" t="str">
        <f t="shared" si="0"/>
        <v>-</v>
      </c>
      <c r="U13" s="52"/>
      <c r="V13" s="52"/>
      <c r="W13" s="52"/>
      <c r="X13" s="52"/>
      <c r="Y13" s="52"/>
      <c r="Z13" s="52"/>
      <c r="AA13" s="52"/>
      <c r="AB13" s="53"/>
    </row>
    <row r="14" spans="2:28" s="54" customFormat="1" ht="97.5" customHeight="1" thickBot="1">
      <c r="B14" s="411" t="str">
        <f>IF(Menú!$C$7="","-",Menú!$C$7)</f>
        <v>-</v>
      </c>
      <c r="C14" s="412"/>
      <c r="D14" s="43" t="str">
        <f>IF(B14="-","-",VLOOKUP(B14,Datos!$B$3:$C$25,2,FALSE))</f>
        <v>-</v>
      </c>
      <c r="E14" s="56"/>
      <c r="F14" s="51"/>
      <c r="G14" s="85"/>
      <c r="H14" s="85"/>
      <c r="I14" s="85"/>
      <c r="J14" s="85"/>
      <c r="K14" s="52"/>
      <c r="L14" s="52"/>
      <c r="M14" s="52"/>
      <c r="N14" s="52"/>
      <c r="O14" s="85"/>
      <c r="P14" s="85"/>
      <c r="Q14" s="50" t="str">
        <f>IF(AND(O14=Datos!$B$156,P14=Datos!$B$162),Datos!$D$167,IF(AND(O14=Datos!$B$156,P14=Datos!$B$163),Datos!$E$167,IF(AND(O14=Datos!$B$156,P14=Datos!$B$164),Datos!$F$167,IF(AND(O14=Datos!$B$156,P14=Datos!$B$165),Datos!$G$167,IF(AND(O14=Datos!$B$157,P14=Datos!$B$162),Datos!$D$168,IF(AND(O14=Datos!$B$157,P14=Datos!$B$163),Datos!$E$168,IF(AND(O14=Datos!$B$157,P14=Datos!$B$164),Datos!$F$168,IF(AND(O14=Datos!$B$157,P14=Datos!$B$165),Datos!$G$168,IF(AND(O14=Datos!$B$158,P14=Datos!$B$162),Datos!$D$169,IF(AND(O14=Datos!$B$158,P14=Datos!$B$163),Datos!$E$169,IF(AND(O14=Datos!$B$158,P14=Datos!$B$164),Datos!$F$169,IF(AND(O14=Datos!$B$158,P14=Datos!$B$165),Datos!$G$169,IF(AND(O14=Datos!$B$159,P14=Datos!$B$162),"N/A",IF(AND(O14=Datos!$B$159,P14=Datos!$B$163),"N/A",IF(AND(O14=Datos!$B$159,P14=Datos!$B$164),"N/A",IF(AND(O14=Datos!$B$159,P14=Datos!$B$165),"N/A","-"))))))))))))))))</f>
        <v>-</v>
      </c>
      <c r="R14" s="85"/>
      <c r="S14" s="50" t="str">
        <f>(IF(AND(Q14=Datos!$D$167,R14=Datos!$B$171),Datos!$D$176,IF(AND(Q14=Datos!$D$168,R14=Datos!$B$171),Datos!$D$176,IF(AND(Q14=Datos!$D$169,R14=Datos!$B$171),Datos!$F$176,IF(AND(Q14=Datos!$E$167,R14=Datos!$B$171),Datos!$D$176,IF(AND(Q14=Datos!$E$168,R14=Datos!$B$171),Datos!$E$176,IF(AND(Q14=Datos!$E$169,R14=Datos!$B$171),Datos!$F$176,IF(AND(Q14=Datos!$F$167,R14=Datos!$B$171),Datos!$E$176,IF(AND(Q14=Datos!$F$168,R14=Datos!$B$171),Datos!$E$176,IF(AND(Q14=Datos!$F$169,R14=Datos!$B$171),Datos!$G$176,IF(AND(Q14=Datos!$G$167,R14=Datos!$B$171),Datos!$E$176,IF(AND(Q14=Datos!$G$168,R14=Datos!$B$171),Datos!$F$176,IF(AND(Q14=Datos!$G$169,R14=Datos!$B$171),Datos!$G$176,IF(AND(Q14=Datos!$D$167,R14=Datos!$B$172),Datos!$D$178,IF(AND(Q14=Datos!$D$168,R14=Datos!$B$172),Datos!$D$178,IF(AND(Q14=Datos!$D$169,R14=Datos!$B$172),Datos!$F$178,IF(AND(Q14=Datos!$E$167,R14=Datos!$B$172),Datos!$D$178,IF(AND(Q14=Datos!$E$168,R14=Datos!$B$172),Datos!$E$178,IF(AND(Q14=Datos!$E$169,R14=Datos!$B$172),Datos!$F$178,IF(AND(Q14=Datos!$F$167,R14=Datos!$B$172),Datos!$E$178,IF(AND(Q14=Datos!$F$168,R14=Datos!$B$172),Datos!$E$178,IF(AND(Q14=Datos!$F$169,R14=Datos!$B$172),Datos!$G$178,IF(AND(Q14=Datos!$G$167,R14=Datos!$B$172),Datos!$E$178,IF(AND(Q14=Datos!$G$168,R14=Datos!$B$172),Datos!$F$178,IF(AND(Q14=Datos!$G$169,R14=Datos!$B$172),Datos!$G$179,IF(AND(Q14=Datos!$D$167,R14=Datos!$B$173),Datos!$D$180,IF(AND(Q14=Datos!$D$168,R14=Datos!$B$173),Datos!$D$180,IF(AND(Q14=Datos!$D$169,R14=Datos!$B$173),Datos!$F$180,IF(AND(Q14=Datos!$E$167,R14=Datos!$B$173),Datos!$D$180,IF(AND(Q14=Datos!$E$168,R14=Datos!$B$173),Datos!$E$180,IF(AND(Q14=Datos!$E$169,R14=Datos!$B$173),Datos!$F$180,IF(AND(Q14=Datos!$F$167,R14=Datos!$B$173),Datos!$E$180,IF(AND(Q14=Datos!$F$168,R14=Datos!$B$173),Datos!$E$180,IF(AND(Q14=Datos!$F$169,R14=Datos!$B$173),Datos!$G$180,IF(AND(Q14=Datos!$G$167,R14=Datos!$B$173),Datos!$E$180,IF(AND(Q14=Datos!$G$168,R14=Datos!$B$173),Datos!$F$180,IF(AND(Q14=Datos!$G$169,R14=Datos!$B$173),Datos!$G$180,IF(AND(Q14=Datos!$D$167,R14=Datos!$B$174),Datos!$D$182,IF(AND(Q14=Datos!$D$168,R14=Datos!$B$174),Datos!$D$182,IF(AND(Q14=Datos!$D$169,R14=Datos!$B$174),Datos!$F$182,IF(AND(Q14=Datos!$E$167,R14=Datos!$B$174),Datos!$D$182,IF(AND(Q14=Datos!$E$168,R14=Datos!$B$174),Datos!$E$182,IF(AND(Q14=Datos!$E$169,R14=Datos!$B$174),Datos!$F$182,IF(AND(Q14=Datos!$F$167,R14=Datos!$B$174),Datos!$E$182,IF(AND(Q14=Datos!$F$168,R14=Datos!$B$174),Datos!$E$182,IF(AND(Q14=Datos!$F$169,R14=Datos!$B$174),Datos!$G$182,IF(AND(Q14=Datos!$G$167,R14=Datos!$B$174),Datos!$E$183,IF(AND(Q14=Datos!$G$168,R14=Datos!$B$174),Datos!$F$182,IF(AND(Q14=Datos!$G$169,R14=Datos!$B$174),Datos!$G$183,IF(O14=Datos!$B$159,Datos!$G$183,"-"))))))))))))))))))))))))))))))))))))))))))))))))))</f>
        <v>-</v>
      </c>
      <c r="T14" s="50" t="str">
        <f t="shared" si="0"/>
        <v>-</v>
      </c>
      <c r="U14" s="52"/>
      <c r="V14" s="52"/>
      <c r="W14" s="52"/>
      <c r="X14" s="52"/>
      <c r="Y14" s="52"/>
      <c r="Z14" s="52"/>
      <c r="AA14" s="52"/>
      <c r="AB14" s="53"/>
    </row>
    <row r="15" spans="2:28" s="54" customFormat="1" ht="97.5" customHeight="1" thickBot="1">
      <c r="B15" s="411" t="str">
        <f>IF(Menú!$C$7="","-",Menú!$C$7)</f>
        <v>-</v>
      </c>
      <c r="C15" s="412"/>
      <c r="D15" s="43" t="str">
        <f>IF(B15="-","-",VLOOKUP(B15,Datos!$B$3:$C$25,2,FALSE))</f>
        <v>-</v>
      </c>
      <c r="E15" s="56"/>
      <c r="F15" s="51"/>
      <c r="G15" s="85"/>
      <c r="H15" s="85"/>
      <c r="I15" s="85"/>
      <c r="J15" s="85"/>
      <c r="K15" s="52"/>
      <c r="L15" s="52"/>
      <c r="M15" s="52"/>
      <c r="N15" s="52"/>
      <c r="O15" s="85"/>
      <c r="P15" s="85"/>
      <c r="Q15" s="50" t="str">
        <f>IF(AND(O15=Datos!$B$156,P15=Datos!$B$162),Datos!$D$167,IF(AND(O15=Datos!$B$156,P15=Datos!$B$163),Datos!$E$167,IF(AND(O15=Datos!$B$156,P15=Datos!$B$164),Datos!$F$167,IF(AND(O15=Datos!$B$156,P15=Datos!$B$165),Datos!$G$167,IF(AND(O15=Datos!$B$157,P15=Datos!$B$162),Datos!$D$168,IF(AND(O15=Datos!$B$157,P15=Datos!$B$163),Datos!$E$168,IF(AND(O15=Datos!$B$157,P15=Datos!$B$164),Datos!$F$168,IF(AND(O15=Datos!$B$157,P15=Datos!$B$165),Datos!$G$168,IF(AND(O15=Datos!$B$158,P15=Datos!$B$162),Datos!$D$169,IF(AND(O15=Datos!$B$158,P15=Datos!$B$163),Datos!$E$169,IF(AND(O15=Datos!$B$158,P15=Datos!$B$164),Datos!$F$169,IF(AND(O15=Datos!$B$158,P15=Datos!$B$165),Datos!$G$169,IF(AND(O15=Datos!$B$159,P15=Datos!$B$162),"N/A",IF(AND(O15=Datos!$B$159,P15=Datos!$B$163),"N/A",IF(AND(O15=Datos!$B$159,P15=Datos!$B$164),"N/A",IF(AND(O15=Datos!$B$159,P15=Datos!$B$165),"N/A","-"))))))))))))))))</f>
        <v>-</v>
      </c>
      <c r="R15" s="85"/>
      <c r="S15" s="50" t="str">
        <f>(IF(AND(Q15=Datos!$D$167,R15=Datos!$B$171),Datos!$D$176,IF(AND(Q15=Datos!$D$168,R15=Datos!$B$171),Datos!$D$176,IF(AND(Q15=Datos!$D$169,R15=Datos!$B$171),Datos!$F$176,IF(AND(Q15=Datos!$E$167,R15=Datos!$B$171),Datos!$D$176,IF(AND(Q15=Datos!$E$168,R15=Datos!$B$171),Datos!$E$176,IF(AND(Q15=Datos!$E$169,R15=Datos!$B$171),Datos!$F$176,IF(AND(Q15=Datos!$F$167,R15=Datos!$B$171),Datos!$E$176,IF(AND(Q15=Datos!$F$168,R15=Datos!$B$171),Datos!$E$176,IF(AND(Q15=Datos!$F$169,R15=Datos!$B$171),Datos!$G$176,IF(AND(Q15=Datos!$G$167,R15=Datos!$B$171),Datos!$E$176,IF(AND(Q15=Datos!$G$168,R15=Datos!$B$171),Datos!$F$176,IF(AND(Q15=Datos!$G$169,R15=Datos!$B$171),Datos!$G$176,IF(AND(Q15=Datos!$D$167,R15=Datos!$B$172),Datos!$D$178,IF(AND(Q15=Datos!$D$168,R15=Datos!$B$172),Datos!$D$178,IF(AND(Q15=Datos!$D$169,R15=Datos!$B$172),Datos!$F$178,IF(AND(Q15=Datos!$E$167,R15=Datos!$B$172),Datos!$D$178,IF(AND(Q15=Datos!$E$168,R15=Datos!$B$172),Datos!$E$178,IF(AND(Q15=Datos!$E$169,R15=Datos!$B$172),Datos!$F$178,IF(AND(Q15=Datos!$F$167,R15=Datos!$B$172),Datos!$E$178,IF(AND(Q15=Datos!$F$168,R15=Datos!$B$172),Datos!$E$178,IF(AND(Q15=Datos!$F$169,R15=Datos!$B$172),Datos!$G$178,IF(AND(Q15=Datos!$G$167,R15=Datos!$B$172),Datos!$E$178,IF(AND(Q15=Datos!$G$168,R15=Datos!$B$172),Datos!$F$178,IF(AND(Q15=Datos!$G$169,R15=Datos!$B$172),Datos!$G$179,IF(AND(Q15=Datos!$D$167,R15=Datos!$B$173),Datos!$D$180,IF(AND(Q15=Datos!$D$168,R15=Datos!$B$173),Datos!$D$180,IF(AND(Q15=Datos!$D$169,R15=Datos!$B$173),Datos!$F$180,IF(AND(Q15=Datos!$E$167,R15=Datos!$B$173),Datos!$D$180,IF(AND(Q15=Datos!$E$168,R15=Datos!$B$173),Datos!$E$180,IF(AND(Q15=Datos!$E$169,R15=Datos!$B$173),Datos!$F$180,IF(AND(Q15=Datos!$F$167,R15=Datos!$B$173),Datos!$E$180,IF(AND(Q15=Datos!$F$168,R15=Datos!$B$173),Datos!$E$180,IF(AND(Q15=Datos!$F$169,R15=Datos!$B$173),Datos!$G$180,IF(AND(Q15=Datos!$G$167,R15=Datos!$B$173),Datos!$E$180,IF(AND(Q15=Datos!$G$168,R15=Datos!$B$173),Datos!$F$180,IF(AND(Q15=Datos!$G$169,R15=Datos!$B$173),Datos!$G$180,IF(AND(Q15=Datos!$D$167,R15=Datos!$B$174),Datos!$D$182,IF(AND(Q15=Datos!$D$168,R15=Datos!$B$174),Datos!$D$182,IF(AND(Q15=Datos!$D$169,R15=Datos!$B$174),Datos!$F$182,IF(AND(Q15=Datos!$E$167,R15=Datos!$B$174),Datos!$D$182,IF(AND(Q15=Datos!$E$168,R15=Datos!$B$174),Datos!$E$182,IF(AND(Q15=Datos!$E$169,R15=Datos!$B$174),Datos!$F$182,IF(AND(Q15=Datos!$F$167,R15=Datos!$B$174),Datos!$E$182,IF(AND(Q15=Datos!$F$168,R15=Datos!$B$174),Datos!$E$182,IF(AND(Q15=Datos!$F$169,R15=Datos!$B$174),Datos!$G$182,IF(AND(Q15=Datos!$G$167,R15=Datos!$B$174),Datos!$E$183,IF(AND(Q15=Datos!$G$168,R15=Datos!$B$174),Datos!$F$182,IF(AND(Q15=Datos!$G$169,R15=Datos!$B$174),Datos!$G$183,IF(O15=Datos!$B$159,Datos!$G$183,"-"))))))))))))))))))))))))))))))))))))))))))))))))))</f>
        <v>-</v>
      </c>
      <c r="T15" s="50" t="str">
        <f t="shared" si="0"/>
        <v>-</v>
      </c>
      <c r="U15" s="52"/>
      <c r="V15" s="52"/>
      <c r="W15" s="52"/>
      <c r="X15" s="52"/>
      <c r="Y15" s="52"/>
      <c r="Z15" s="52"/>
      <c r="AA15" s="52"/>
      <c r="AB15" s="53"/>
    </row>
    <row r="16" spans="2:28" s="54" customFormat="1" ht="97.5" customHeight="1" thickBot="1">
      <c r="B16" s="411" t="str">
        <f>IF(Menú!$C$7="","-",Menú!$C$7)</f>
        <v>-</v>
      </c>
      <c r="C16" s="412"/>
      <c r="D16" s="43" t="str">
        <f>IF(B16="-","-",VLOOKUP(B16,Datos!$B$3:$C$25,2,FALSE))</f>
        <v>-</v>
      </c>
      <c r="E16" s="56"/>
      <c r="F16" s="51"/>
      <c r="G16" s="85"/>
      <c r="H16" s="85"/>
      <c r="I16" s="85"/>
      <c r="J16" s="85"/>
      <c r="K16" s="52"/>
      <c r="L16" s="52"/>
      <c r="M16" s="52"/>
      <c r="N16" s="52"/>
      <c r="O16" s="85"/>
      <c r="P16" s="85"/>
      <c r="Q16" s="50" t="str">
        <f>IF(AND(O16=Datos!$B$156,P16=Datos!$B$162),Datos!$D$167,IF(AND(O16=Datos!$B$156,P16=Datos!$B$163),Datos!$E$167,IF(AND(O16=Datos!$B$156,P16=Datos!$B$164),Datos!$F$167,IF(AND(O16=Datos!$B$156,P16=Datos!$B$165),Datos!$G$167,IF(AND(O16=Datos!$B$157,P16=Datos!$B$162),Datos!$D$168,IF(AND(O16=Datos!$B$157,P16=Datos!$B$163),Datos!$E$168,IF(AND(O16=Datos!$B$157,P16=Datos!$B$164),Datos!$F$168,IF(AND(O16=Datos!$B$157,P16=Datos!$B$165),Datos!$G$168,IF(AND(O16=Datos!$B$158,P16=Datos!$B$162),Datos!$D$169,IF(AND(O16=Datos!$B$158,P16=Datos!$B$163),Datos!$E$169,IF(AND(O16=Datos!$B$158,P16=Datos!$B$164),Datos!$F$169,IF(AND(O16=Datos!$B$158,P16=Datos!$B$165),Datos!$G$169,IF(AND(O16=Datos!$B$159,P16=Datos!$B$162),"N/A",IF(AND(O16=Datos!$B$159,P16=Datos!$B$163),"N/A",IF(AND(O16=Datos!$B$159,P16=Datos!$B$164),"N/A",IF(AND(O16=Datos!$B$159,P16=Datos!$B$165),"N/A","-"))))))))))))))))</f>
        <v>-</v>
      </c>
      <c r="R16" s="85"/>
      <c r="S16" s="50" t="str">
        <f>(IF(AND(Q16=Datos!$D$167,R16=Datos!$B$171),Datos!$D$176,IF(AND(Q16=Datos!$D$168,R16=Datos!$B$171),Datos!$D$176,IF(AND(Q16=Datos!$D$169,R16=Datos!$B$171),Datos!$F$176,IF(AND(Q16=Datos!$E$167,R16=Datos!$B$171),Datos!$D$176,IF(AND(Q16=Datos!$E$168,R16=Datos!$B$171),Datos!$E$176,IF(AND(Q16=Datos!$E$169,R16=Datos!$B$171),Datos!$F$176,IF(AND(Q16=Datos!$F$167,R16=Datos!$B$171),Datos!$E$176,IF(AND(Q16=Datos!$F$168,R16=Datos!$B$171),Datos!$E$176,IF(AND(Q16=Datos!$F$169,R16=Datos!$B$171),Datos!$G$176,IF(AND(Q16=Datos!$G$167,R16=Datos!$B$171),Datos!$E$176,IF(AND(Q16=Datos!$G$168,R16=Datos!$B$171),Datos!$F$176,IF(AND(Q16=Datos!$G$169,R16=Datos!$B$171),Datos!$G$176,IF(AND(Q16=Datos!$D$167,R16=Datos!$B$172),Datos!$D$178,IF(AND(Q16=Datos!$D$168,R16=Datos!$B$172),Datos!$D$178,IF(AND(Q16=Datos!$D$169,R16=Datos!$B$172),Datos!$F$178,IF(AND(Q16=Datos!$E$167,R16=Datos!$B$172),Datos!$D$178,IF(AND(Q16=Datos!$E$168,R16=Datos!$B$172),Datos!$E$178,IF(AND(Q16=Datos!$E$169,R16=Datos!$B$172),Datos!$F$178,IF(AND(Q16=Datos!$F$167,R16=Datos!$B$172),Datos!$E$178,IF(AND(Q16=Datos!$F$168,R16=Datos!$B$172),Datos!$E$178,IF(AND(Q16=Datos!$F$169,R16=Datos!$B$172),Datos!$G$178,IF(AND(Q16=Datos!$G$167,R16=Datos!$B$172),Datos!$E$178,IF(AND(Q16=Datos!$G$168,R16=Datos!$B$172),Datos!$F$178,IF(AND(Q16=Datos!$G$169,R16=Datos!$B$172),Datos!$G$179,IF(AND(Q16=Datos!$D$167,R16=Datos!$B$173),Datos!$D$180,IF(AND(Q16=Datos!$D$168,R16=Datos!$B$173),Datos!$D$180,IF(AND(Q16=Datos!$D$169,R16=Datos!$B$173),Datos!$F$180,IF(AND(Q16=Datos!$E$167,R16=Datos!$B$173),Datos!$D$180,IF(AND(Q16=Datos!$E$168,R16=Datos!$B$173),Datos!$E$180,IF(AND(Q16=Datos!$E$169,R16=Datos!$B$173),Datos!$F$180,IF(AND(Q16=Datos!$F$167,R16=Datos!$B$173),Datos!$E$180,IF(AND(Q16=Datos!$F$168,R16=Datos!$B$173),Datos!$E$180,IF(AND(Q16=Datos!$F$169,R16=Datos!$B$173),Datos!$G$180,IF(AND(Q16=Datos!$G$167,R16=Datos!$B$173),Datos!$E$180,IF(AND(Q16=Datos!$G$168,R16=Datos!$B$173),Datos!$F$180,IF(AND(Q16=Datos!$G$169,R16=Datos!$B$173),Datos!$G$180,IF(AND(Q16=Datos!$D$167,R16=Datos!$B$174),Datos!$D$182,IF(AND(Q16=Datos!$D$168,R16=Datos!$B$174),Datos!$D$182,IF(AND(Q16=Datos!$D$169,R16=Datos!$B$174),Datos!$F$182,IF(AND(Q16=Datos!$E$167,R16=Datos!$B$174),Datos!$D$182,IF(AND(Q16=Datos!$E$168,R16=Datos!$B$174),Datos!$E$182,IF(AND(Q16=Datos!$E$169,R16=Datos!$B$174),Datos!$F$182,IF(AND(Q16=Datos!$F$167,R16=Datos!$B$174),Datos!$E$182,IF(AND(Q16=Datos!$F$168,R16=Datos!$B$174),Datos!$E$182,IF(AND(Q16=Datos!$F$169,R16=Datos!$B$174),Datos!$G$182,IF(AND(Q16=Datos!$G$167,R16=Datos!$B$174),Datos!$E$183,IF(AND(Q16=Datos!$G$168,R16=Datos!$B$174),Datos!$F$182,IF(AND(Q16=Datos!$G$169,R16=Datos!$B$174),Datos!$G$183,IF(O16=Datos!$B$159,Datos!$G$183,"-"))))))))))))))))))))))))))))))))))))))))))))))))))</f>
        <v>-</v>
      </c>
      <c r="T16" s="50" t="str">
        <f t="shared" si="0"/>
        <v>-</v>
      </c>
      <c r="U16" s="52"/>
      <c r="V16" s="52"/>
      <c r="W16" s="52"/>
      <c r="X16" s="52"/>
      <c r="Y16" s="52"/>
      <c r="Z16" s="52"/>
      <c r="AA16" s="52"/>
      <c r="AB16" s="53"/>
    </row>
    <row r="17" spans="2:28" s="54" customFormat="1" ht="97.5" customHeight="1" thickBot="1">
      <c r="B17" s="411" t="str">
        <f>IF(Menú!$C$7="","-",Menú!$C$7)</f>
        <v>-</v>
      </c>
      <c r="C17" s="412"/>
      <c r="D17" s="43" t="str">
        <f>IF(B17="-","-",VLOOKUP(B17,Datos!$B$3:$C$25,2,FALSE))</f>
        <v>-</v>
      </c>
      <c r="E17" s="56"/>
      <c r="F17" s="51"/>
      <c r="G17" s="85"/>
      <c r="H17" s="85"/>
      <c r="I17" s="85"/>
      <c r="J17" s="85"/>
      <c r="K17" s="52"/>
      <c r="L17" s="52"/>
      <c r="M17" s="52"/>
      <c r="N17" s="52"/>
      <c r="O17" s="85"/>
      <c r="P17" s="85"/>
      <c r="Q17" s="50" t="str">
        <f>IF(AND(O17=Datos!$B$156,P17=Datos!$B$162),Datos!$D$167,IF(AND(O17=Datos!$B$156,P17=Datos!$B$163),Datos!$E$167,IF(AND(O17=Datos!$B$156,P17=Datos!$B$164),Datos!$F$167,IF(AND(O17=Datos!$B$156,P17=Datos!$B$165),Datos!$G$167,IF(AND(O17=Datos!$B$157,P17=Datos!$B$162),Datos!$D$168,IF(AND(O17=Datos!$B$157,P17=Datos!$B$163),Datos!$E$168,IF(AND(O17=Datos!$B$157,P17=Datos!$B$164),Datos!$F$168,IF(AND(O17=Datos!$B$157,P17=Datos!$B$165),Datos!$G$168,IF(AND(O17=Datos!$B$158,P17=Datos!$B$162),Datos!$D$169,IF(AND(O17=Datos!$B$158,P17=Datos!$B$163),Datos!$E$169,IF(AND(O17=Datos!$B$158,P17=Datos!$B$164),Datos!$F$169,IF(AND(O17=Datos!$B$158,P17=Datos!$B$165),Datos!$G$169,IF(AND(O17=Datos!$B$159,P17=Datos!$B$162),"N/A",IF(AND(O17=Datos!$B$159,P17=Datos!$B$163),"N/A",IF(AND(O17=Datos!$B$159,P17=Datos!$B$164),"N/A",IF(AND(O17=Datos!$B$159,P17=Datos!$B$165),"N/A","-"))))))))))))))))</f>
        <v>-</v>
      </c>
      <c r="R17" s="85"/>
      <c r="S17" s="50" t="str">
        <f>(IF(AND(Q17=Datos!$D$167,R17=Datos!$B$171),Datos!$D$176,IF(AND(Q17=Datos!$D$168,R17=Datos!$B$171),Datos!$D$176,IF(AND(Q17=Datos!$D$169,R17=Datos!$B$171),Datos!$F$176,IF(AND(Q17=Datos!$E$167,R17=Datos!$B$171),Datos!$D$176,IF(AND(Q17=Datos!$E$168,R17=Datos!$B$171),Datos!$E$176,IF(AND(Q17=Datos!$E$169,R17=Datos!$B$171),Datos!$F$176,IF(AND(Q17=Datos!$F$167,R17=Datos!$B$171),Datos!$E$176,IF(AND(Q17=Datos!$F$168,R17=Datos!$B$171),Datos!$E$176,IF(AND(Q17=Datos!$F$169,R17=Datos!$B$171),Datos!$G$176,IF(AND(Q17=Datos!$G$167,R17=Datos!$B$171),Datos!$E$176,IF(AND(Q17=Datos!$G$168,R17=Datos!$B$171),Datos!$F$176,IF(AND(Q17=Datos!$G$169,R17=Datos!$B$171),Datos!$G$176,IF(AND(Q17=Datos!$D$167,R17=Datos!$B$172),Datos!$D$178,IF(AND(Q17=Datos!$D$168,R17=Datos!$B$172),Datos!$D$178,IF(AND(Q17=Datos!$D$169,R17=Datos!$B$172),Datos!$F$178,IF(AND(Q17=Datos!$E$167,R17=Datos!$B$172),Datos!$D$178,IF(AND(Q17=Datos!$E$168,R17=Datos!$B$172),Datos!$E$178,IF(AND(Q17=Datos!$E$169,R17=Datos!$B$172),Datos!$F$178,IF(AND(Q17=Datos!$F$167,R17=Datos!$B$172),Datos!$E$178,IF(AND(Q17=Datos!$F$168,R17=Datos!$B$172),Datos!$E$178,IF(AND(Q17=Datos!$F$169,R17=Datos!$B$172),Datos!$G$178,IF(AND(Q17=Datos!$G$167,R17=Datos!$B$172),Datos!$E$178,IF(AND(Q17=Datos!$G$168,R17=Datos!$B$172),Datos!$F$178,IF(AND(Q17=Datos!$G$169,R17=Datos!$B$172),Datos!$G$179,IF(AND(Q17=Datos!$D$167,R17=Datos!$B$173),Datos!$D$180,IF(AND(Q17=Datos!$D$168,R17=Datos!$B$173),Datos!$D$180,IF(AND(Q17=Datos!$D$169,R17=Datos!$B$173),Datos!$F$180,IF(AND(Q17=Datos!$E$167,R17=Datos!$B$173),Datos!$D$180,IF(AND(Q17=Datos!$E$168,R17=Datos!$B$173),Datos!$E$180,IF(AND(Q17=Datos!$E$169,R17=Datos!$B$173),Datos!$F$180,IF(AND(Q17=Datos!$F$167,R17=Datos!$B$173),Datos!$E$180,IF(AND(Q17=Datos!$F$168,R17=Datos!$B$173),Datos!$E$180,IF(AND(Q17=Datos!$F$169,R17=Datos!$B$173),Datos!$G$180,IF(AND(Q17=Datos!$G$167,R17=Datos!$B$173),Datos!$E$180,IF(AND(Q17=Datos!$G$168,R17=Datos!$B$173),Datos!$F$180,IF(AND(Q17=Datos!$G$169,R17=Datos!$B$173),Datos!$G$180,IF(AND(Q17=Datos!$D$167,R17=Datos!$B$174),Datos!$D$182,IF(AND(Q17=Datos!$D$168,R17=Datos!$B$174),Datos!$D$182,IF(AND(Q17=Datos!$D$169,R17=Datos!$B$174),Datos!$F$182,IF(AND(Q17=Datos!$E$167,R17=Datos!$B$174),Datos!$D$182,IF(AND(Q17=Datos!$E$168,R17=Datos!$B$174),Datos!$E$182,IF(AND(Q17=Datos!$E$169,R17=Datos!$B$174),Datos!$F$182,IF(AND(Q17=Datos!$F$167,R17=Datos!$B$174),Datos!$E$182,IF(AND(Q17=Datos!$F$168,R17=Datos!$B$174),Datos!$E$182,IF(AND(Q17=Datos!$F$169,R17=Datos!$B$174),Datos!$G$182,IF(AND(Q17=Datos!$G$167,R17=Datos!$B$174),Datos!$E$183,IF(AND(Q17=Datos!$G$168,R17=Datos!$B$174),Datos!$F$182,IF(AND(Q17=Datos!$G$169,R17=Datos!$B$174),Datos!$G$183,IF(O17=Datos!$B$159,Datos!$G$183,"-"))))))))))))))))))))))))))))))))))))))))))))))))))</f>
        <v>-</v>
      </c>
      <c r="T17" s="50" t="str">
        <f t="shared" si="0"/>
        <v>-</v>
      </c>
      <c r="U17" s="52"/>
      <c r="V17" s="52"/>
      <c r="W17" s="52"/>
      <c r="X17" s="52"/>
      <c r="Y17" s="52"/>
      <c r="Z17" s="52"/>
      <c r="AA17" s="52"/>
      <c r="AB17" s="53"/>
    </row>
    <row r="18" spans="2:28" s="54" customFormat="1" ht="97.5" customHeight="1" thickBot="1">
      <c r="B18" s="411" t="str">
        <f>IF(Menú!$C$7="","-",Menú!$C$7)</f>
        <v>-</v>
      </c>
      <c r="C18" s="412"/>
      <c r="D18" s="43" t="str">
        <f>IF(B18="-","-",VLOOKUP(B18,Datos!$B$3:$C$25,2,FALSE))</f>
        <v>-</v>
      </c>
      <c r="E18" s="56"/>
      <c r="F18" s="51"/>
      <c r="G18" s="85"/>
      <c r="H18" s="85"/>
      <c r="I18" s="85"/>
      <c r="J18" s="85"/>
      <c r="K18" s="52"/>
      <c r="L18" s="52"/>
      <c r="M18" s="52"/>
      <c r="N18" s="52"/>
      <c r="O18" s="85"/>
      <c r="P18" s="85"/>
      <c r="Q18" s="50" t="str">
        <f>IF(AND(O18=Datos!$B$156,P18=Datos!$B$162),Datos!$D$167,IF(AND(O18=Datos!$B$156,P18=Datos!$B$163),Datos!$E$167,IF(AND(O18=Datos!$B$156,P18=Datos!$B$164),Datos!$F$167,IF(AND(O18=Datos!$B$156,P18=Datos!$B$165),Datos!$G$167,IF(AND(O18=Datos!$B$157,P18=Datos!$B$162),Datos!$D$168,IF(AND(O18=Datos!$B$157,P18=Datos!$B$163),Datos!$E$168,IF(AND(O18=Datos!$B$157,P18=Datos!$B$164),Datos!$F$168,IF(AND(O18=Datos!$B$157,P18=Datos!$B$165),Datos!$G$168,IF(AND(O18=Datos!$B$158,P18=Datos!$B$162),Datos!$D$169,IF(AND(O18=Datos!$B$158,P18=Datos!$B$163),Datos!$E$169,IF(AND(O18=Datos!$B$158,P18=Datos!$B$164),Datos!$F$169,IF(AND(O18=Datos!$B$158,P18=Datos!$B$165),Datos!$G$169,IF(AND(O18=Datos!$B$159,P18=Datos!$B$162),"N/A",IF(AND(O18=Datos!$B$159,P18=Datos!$B$163),"N/A",IF(AND(O18=Datos!$B$159,P18=Datos!$B$164),"N/A",IF(AND(O18=Datos!$B$159,P18=Datos!$B$165),"N/A","-"))))))))))))))))</f>
        <v>-</v>
      </c>
      <c r="R18" s="85"/>
      <c r="S18" s="50" t="str">
        <f>(IF(AND(Q18=Datos!$D$167,R18=Datos!$B$171),Datos!$D$176,IF(AND(Q18=Datos!$D$168,R18=Datos!$B$171),Datos!$D$176,IF(AND(Q18=Datos!$D$169,R18=Datos!$B$171),Datos!$F$176,IF(AND(Q18=Datos!$E$167,R18=Datos!$B$171),Datos!$D$176,IF(AND(Q18=Datos!$E$168,R18=Datos!$B$171),Datos!$E$176,IF(AND(Q18=Datos!$E$169,R18=Datos!$B$171),Datos!$F$176,IF(AND(Q18=Datos!$F$167,R18=Datos!$B$171),Datos!$E$176,IF(AND(Q18=Datos!$F$168,R18=Datos!$B$171),Datos!$E$176,IF(AND(Q18=Datos!$F$169,R18=Datos!$B$171),Datos!$G$176,IF(AND(Q18=Datos!$G$167,R18=Datos!$B$171),Datos!$E$176,IF(AND(Q18=Datos!$G$168,R18=Datos!$B$171),Datos!$F$176,IF(AND(Q18=Datos!$G$169,R18=Datos!$B$171),Datos!$G$176,IF(AND(Q18=Datos!$D$167,R18=Datos!$B$172),Datos!$D$178,IF(AND(Q18=Datos!$D$168,R18=Datos!$B$172),Datos!$D$178,IF(AND(Q18=Datos!$D$169,R18=Datos!$B$172),Datos!$F$178,IF(AND(Q18=Datos!$E$167,R18=Datos!$B$172),Datos!$D$178,IF(AND(Q18=Datos!$E$168,R18=Datos!$B$172),Datos!$E$178,IF(AND(Q18=Datos!$E$169,R18=Datos!$B$172),Datos!$F$178,IF(AND(Q18=Datos!$F$167,R18=Datos!$B$172),Datos!$E$178,IF(AND(Q18=Datos!$F$168,R18=Datos!$B$172),Datos!$E$178,IF(AND(Q18=Datos!$F$169,R18=Datos!$B$172),Datos!$G$178,IF(AND(Q18=Datos!$G$167,R18=Datos!$B$172),Datos!$E$178,IF(AND(Q18=Datos!$G$168,R18=Datos!$B$172),Datos!$F$178,IF(AND(Q18=Datos!$G$169,R18=Datos!$B$172),Datos!$G$179,IF(AND(Q18=Datos!$D$167,R18=Datos!$B$173),Datos!$D$180,IF(AND(Q18=Datos!$D$168,R18=Datos!$B$173),Datos!$D$180,IF(AND(Q18=Datos!$D$169,R18=Datos!$B$173),Datos!$F$180,IF(AND(Q18=Datos!$E$167,R18=Datos!$B$173),Datos!$D$180,IF(AND(Q18=Datos!$E$168,R18=Datos!$B$173),Datos!$E$180,IF(AND(Q18=Datos!$E$169,R18=Datos!$B$173),Datos!$F$180,IF(AND(Q18=Datos!$F$167,R18=Datos!$B$173),Datos!$E$180,IF(AND(Q18=Datos!$F$168,R18=Datos!$B$173),Datos!$E$180,IF(AND(Q18=Datos!$F$169,R18=Datos!$B$173),Datos!$G$180,IF(AND(Q18=Datos!$G$167,R18=Datos!$B$173),Datos!$E$180,IF(AND(Q18=Datos!$G$168,R18=Datos!$B$173),Datos!$F$180,IF(AND(Q18=Datos!$G$169,R18=Datos!$B$173),Datos!$G$180,IF(AND(Q18=Datos!$D$167,R18=Datos!$B$174),Datos!$D$182,IF(AND(Q18=Datos!$D$168,R18=Datos!$B$174),Datos!$D$182,IF(AND(Q18=Datos!$D$169,R18=Datos!$B$174),Datos!$F$182,IF(AND(Q18=Datos!$E$167,R18=Datos!$B$174),Datos!$D$182,IF(AND(Q18=Datos!$E$168,R18=Datos!$B$174),Datos!$E$182,IF(AND(Q18=Datos!$E$169,R18=Datos!$B$174),Datos!$F$182,IF(AND(Q18=Datos!$F$167,R18=Datos!$B$174),Datos!$E$182,IF(AND(Q18=Datos!$F$168,R18=Datos!$B$174),Datos!$E$182,IF(AND(Q18=Datos!$F$169,R18=Datos!$B$174),Datos!$G$182,IF(AND(Q18=Datos!$G$167,R18=Datos!$B$174),Datos!$E$183,IF(AND(Q18=Datos!$G$168,R18=Datos!$B$174),Datos!$F$182,IF(AND(Q18=Datos!$G$169,R18=Datos!$B$174),Datos!$G$183,IF(O18=Datos!$B$159,Datos!$G$183,"-"))))))))))))))))))))))))))))))))))))))))))))))))))</f>
        <v>-</v>
      </c>
      <c r="T18" s="50" t="str">
        <f t="shared" si="0"/>
        <v>-</v>
      </c>
      <c r="U18" s="52"/>
      <c r="V18" s="52"/>
      <c r="W18" s="52"/>
      <c r="X18" s="52"/>
      <c r="Y18" s="52"/>
      <c r="Z18" s="52"/>
      <c r="AA18" s="52"/>
      <c r="AB18" s="53"/>
    </row>
    <row r="19" spans="2:28" s="54" customFormat="1" ht="97.5" customHeight="1" thickBot="1">
      <c r="B19" s="411" t="str">
        <f>IF(Menú!$C$7="","-",Menú!$C$7)</f>
        <v>-</v>
      </c>
      <c r="C19" s="412"/>
      <c r="D19" s="43" t="str">
        <f>IF(B19="-","-",VLOOKUP(B19,Datos!$B$3:$C$25,2,FALSE))</f>
        <v>-</v>
      </c>
      <c r="E19" s="56"/>
      <c r="F19" s="51"/>
      <c r="G19" s="85"/>
      <c r="H19" s="85"/>
      <c r="I19" s="85"/>
      <c r="J19" s="85"/>
      <c r="K19" s="52"/>
      <c r="L19" s="52"/>
      <c r="M19" s="52"/>
      <c r="N19" s="52"/>
      <c r="O19" s="85"/>
      <c r="P19" s="85"/>
      <c r="Q19" s="50" t="str">
        <f>IF(AND(O19=Datos!$B$156,P19=Datos!$B$162),Datos!$D$167,IF(AND(O19=Datos!$B$156,P19=Datos!$B$163),Datos!$E$167,IF(AND(O19=Datos!$B$156,P19=Datos!$B$164),Datos!$F$167,IF(AND(O19=Datos!$B$156,P19=Datos!$B$165),Datos!$G$167,IF(AND(O19=Datos!$B$157,P19=Datos!$B$162),Datos!$D$168,IF(AND(O19=Datos!$B$157,P19=Datos!$B$163),Datos!$E$168,IF(AND(O19=Datos!$B$157,P19=Datos!$B$164),Datos!$F$168,IF(AND(O19=Datos!$B$157,P19=Datos!$B$165),Datos!$G$168,IF(AND(O19=Datos!$B$158,P19=Datos!$B$162),Datos!$D$169,IF(AND(O19=Datos!$B$158,P19=Datos!$B$163),Datos!$E$169,IF(AND(O19=Datos!$B$158,P19=Datos!$B$164),Datos!$F$169,IF(AND(O19=Datos!$B$158,P19=Datos!$B$165),Datos!$G$169,IF(AND(O19=Datos!$B$159,P19=Datos!$B$162),"N/A",IF(AND(O19=Datos!$B$159,P19=Datos!$B$163),"N/A",IF(AND(O19=Datos!$B$159,P19=Datos!$B$164),"N/A",IF(AND(O19=Datos!$B$159,P19=Datos!$B$165),"N/A","-"))))))))))))))))</f>
        <v>-</v>
      </c>
      <c r="R19" s="85"/>
      <c r="S19" s="50" t="str">
        <f>(IF(AND(Q19=Datos!$D$167,R19=Datos!$B$171),Datos!$D$176,IF(AND(Q19=Datos!$D$168,R19=Datos!$B$171),Datos!$D$176,IF(AND(Q19=Datos!$D$169,R19=Datos!$B$171),Datos!$F$176,IF(AND(Q19=Datos!$E$167,R19=Datos!$B$171),Datos!$D$176,IF(AND(Q19=Datos!$E$168,R19=Datos!$B$171),Datos!$E$176,IF(AND(Q19=Datos!$E$169,R19=Datos!$B$171),Datos!$F$176,IF(AND(Q19=Datos!$F$167,R19=Datos!$B$171),Datos!$E$176,IF(AND(Q19=Datos!$F$168,R19=Datos!$B$171),Datos!$E$176,IF(AND(Q19=Datos!$F$169,R19=Datos!$B$171),Datos!$G$176,IF(AND(Q19=Datos!$G$167,R19=Datos!$B$171),Datos!$E$176,IF(AND(Q19=Datos!$G$168,R19=Datos!$B$171),Datos!$F$176,IF(AND(Q19=Datos!$G$169,R19=Datos!$B$171),Datos!$G$176,IF(AND(Q19=Datos!$D$167,R19=Datos!$B$172),Datos!$D$178,IF(AND(Q19=Datos!$D$168,R19=Datos!$B$172),Datos!$D$178,IF(AND(Q19=Datos!$D$169,R19=Datos!$B$172),Datos!$F$178,IF(AND(Q19=Datos!$E$167,R19=Datos!$B$172),Datos!$D$178,IF(AND(Q19=Datos!$E$168,R19=Datos!$B$172),Datos!$E$178,IF(AND(Q19=Datos!$E$169,R19=Datos!$B$172),Datos!$F$178,IF(AND(Q19=Datos!$F$167,R19=Datos!$B$172),Datos!$E$178,IF(AND(Q19=Datos!$F$168,R19=Datos!$B$172),Datos!$E$178,IF(AND(Q19=Datos!$F$169,R19=Datos!$B$172),Datos!$G$178,IF(AND(Q19=Datos!$G$167,R19=Datos!$B$172),Datos!$E$178,IF(AND(Q19=Datos!$G$168,R19=Datos!$B$172),Datos!$F$178,IF(AND(Q19=Datos!$G$169,R19=Datos!$B$172),Datos!$G$179,IF(AND(Q19=Datos!$D$167,R19=Datos!$B$173),Datos!$D$180,IF(AND(Q19=Datos!$D$168,R19=Datos!$B$173),Datos!$D$180,IF(AND(Q19=Datos!$D$169,R19=Datos!$B$173),Datos!$F$180,IF(AND(Q19=Datos!$E$167,R19=Datos!$B$173),Datos!$D$180,IF(AND(Q19=Datos!$E$168,R19=Datos!$B$173),Datos!$E$180,IF(AND(Q19=Datos!$E$169,R19=Datos!$B$173),Datos!$F$180,IF(AND(Q19=Datos!$F$167,R19=Datos!$B$173),Datos!$E$180,IF(AND(Q19=Datos!$F$168,R19=Datos!$B$173),Datos!$E$180,IF(AND(Q19=Datos!$F$169,R19=Datos!$B$173),Datos!$G$180,IF(AND(Q19=Datos!$G$167,R19=Datos!$B$173),Datos!$E$180,IF(AND(Q19=Datos!$G$168,R19=Datos!$B$173),Datos!$F$180,IF(AND(Q19=Datos!$G$169,R19=Datos!$B$173),Datos!$G$180,IF(AND(Q19=Datos!$D$167,R19=Datos!$B$174),Datos!$D$182,IF(AND(Q19=Datos!$D$168,R19=Datos!$B$174),Datos!$D$182,IF(AND(Q19=Datos!$D$169,R19=Datos!$B$174),Datos!$F$182,IF(AND(Q19=Datos!$E$167,R19=Datos!$B$174),Datos!$D$182,IF(AND(Q19=Datos!$E$168,R19=Datos!$B$174),Datos!$E$182,IF(AND(Q19=Datos!$E$169,R19=Datos!$B$174),Datos!$F$182,IF(AND(Q19=Datos!$F$167,R19=Datos!$B$174),Datos!$E$182,IF(AND(Q19=Datos!$F$168,R19=Datos!$B$174),Datos!$E$182,IF(AND(Q19=Datos!$F$169,R19=Datos!$B$174),Datos!$G$182,IF(AND(Q19=Datos!$G$167,R19=Datos!$B$174),Datos!$E$183,IF(AND(Q19=Datos!$G$168,R19=Datos!$B$174),Datos!$F$182,IF(AND(Q19=Datos!$G$169,R19=Datos!$B$174),Datos!$G$183,IF(O19=Datos!$B$159,Datos!$G$183,"-"))))))))))))))))))))))))))))))))))))))))))))))))))</f>
        <v>-</v>
      </c>
      <c r="T19" s="50" t="str">
        <f t="shared" si="0"/>
        <v>-</v>
      </c>
      <c r="U19" s="52"/>
      <c r="V19" s="52"/>
      <c r="W19" s="52"/>
      <c r="X19" s="52"/>
      <c r="Y19" s="52"/>
      <c r="Z19" s="52"/>
      <c r="AA19" s="52"/>
      <c r="AB19" s="53"/>
    </row>
    <row r="20" spans="2:28" s="54" customFormat="1" ht="97.5" customHeight="1" thickBot="1">
      <c r="B20" s="411" t="str">
        <f>IF(Menú!$C$7="","-",Menú!$C$7)</f>
        <v>-</v>
      </c>
      <c r="C20" s="412"/>
      <c r="D20" s="43" t="str">
        <f>IF(B20="-","-",VLOOKUP(B20,Datos!$B$3:$C$25,2,FALSE))</f>
        <v>-</v>
      </c>
      <c r="E20" s="56"/>
      <c r="F20" s="51"/>
      <c r="G20" s="85"/>
      <c r="H20" s="85"/>
      <c r="I20" s="85"/>
      <c r="J20" s="85"/>
      <c r="K20" s="52"/>
      <c r="L20" s="52"/>
      <c r="M20" s="52"/>
      <c r="N20" s="52"/>
      <c r="O20" s="85"/>
      <c r="P20" s="85"/>
      <c r="Q20" s="50" t="str">
        <f>IF(AND(O20=Datos!$B$156,P20=Datos!$B$162),Datos!$D$167,IF(AND(O20=Datos!$B$156,P20=Datos!$B$163),Datos!$E$167,IF(AND(O20=Datos!$B$156,P20=Datos!$B$164),Datos!$F$167,IF(AND(O20=Datos!$B$156,P20=Datos!$B$165),Datos!$G$167,IF(AND(O20=Datos!$B$157,P20=Datos!$B$162),Datos!$D$168,IF(AND(O20=Datos!$B$157,P20=Datos!$B$163),Datos!$E$168,IF(AND(O20=Datos!$B$157,P20=Datos!$B$164),Datos!$F$168,IF(AND(O20=Datos!$B$157,P20=Datos!$B$165),Datos!$G$168,IF(AND(O20=Datos!$B$158,P20=Datos!$B$162),Datos!$D$169,IF(AND(O20=Datos!$B$158,P20=Datos!$B$163),Datos!$E$169,IF(AND(O20=Datos!$B$158,P20=Datos!$B$164),Datos!$F$169,IF(AND(O20=Datos!$B$158,P20=Datos!$B$165),Datos!$G$169,IF(AND(O20=Datos!$B$159,P20=Datos!$B$162),"N/A",IF(AND(O20=Datos!$B$159,P20=Datos!$B$163),"N/A",IF(AND(O20=Datos!$B$159,P20=Datos!$B$164),"N/A",IF(AND(O20=Datos!$B$159,P20=Datos!$B$165),"N/A","-"))))))))))))))))</f>
        <v>-</v>
      </c>
      <c r="R20" s="85"/>
      <c r="S20" s="50" t="str">
        <f>(IF(AND(Q20=Datos!$D$167,R20=Datos!$B$171),Datos!$D$176,IF(AND(Q20=Datos!$D$168,R20=Datos!$B$171),Datos!$D$176,IF(AND(Q20=Datos!$D$169,R20=Datos!$B$171),Datos!$F$176,IF(AND(Q20=Datos!$E$167,R20=Datos!$B$171),Datos!$D$176,IF(AND(Q20=Datos!$E$168,R20=Datos!$B$171),Datos!$E$176,IF(AND(Q20=Datos!$E$169,R20=Datos!$B$171),Datos!$F$176,IF(AND(Q20=Datos!$F$167,R20=Datos!$B$171),Datos!$E$176,IF(AND(Q20=Datos!$F$168,R20=Datos!$B$171),Datos!$E$176,IF(AND(Q20=Datos!$F$169,R20=Datos!$B$171),Datos!$G$176,IF(AND(Q20=Datos!$G$167,R20=Datos!$B$171),Datos!$E$176,IF(AND(Q20=Datos!$G$168,R20=Datos!$B$171),Datos!$F$176,IF(AND(Q20=Datos!$G$169,R20=Datos!$B$171),Datos!$G$176,IF(AND(Q20=Datos!$D$167,R20=Datos!$B$172),Datos!$D$178,IF(AND(Q20=Datos!$D$168,R20=Datos!$B$172),Datos!$D$178,IF(AND(Q20=Datos!$D$169,R20=Datos!$B$172),Datos!$F$178,IF(AND(Q20=Datos!$E$167,R20=Datos!$B$172),Datos!$D$178,IF(AND(Q20=Datos!$E$168,R20=Datos!$B$172),Datos!$E$178,IF(AND(Q20=Datos!$E$169,R20=Datos!$B$172),Datos!$F$178,IF(AND(Q20=Datos!$F$167,R20=Datos!$B$172),Datos!$E$178,IF(AND(Q20=Datos!$F$168,R20=Datos!$B$172),Datos!$E$178,IF(AND(Q20=Datos!$F$169,R20=Datos!$B$172),Datos!$G$178,IF(AND(Q20=Datos!$G$167,R20=Datos!$B$172),Datos!$E$178,IF(AND(Q20=Datos!$G$168,R20=Datos!$B$172),Datos!$F$178,IF(AND(Q20=Datos!$G$169,R20=Datos!$B$172),Datos!$G$179,IF(AND(Q20=Datos!$D$167,R20=Datos!$B$173),Datos!$D$180,IF(AND(Q20=Datos!$D$168,R20=Datos!$B$173),Datos!$D$180,IF(AND(Q20=Datos!$D$169,R20=Datos!$B$173),Datos!$F$180,IF(AND(Q20=Datos!$E$167,R20=Datos!$B$173),Datos!$D$180,IF(AND(Q20=Datos!$E$168,R20=Datos!$B$173),Datos!$E$180,IF(AND(Q20=Datos!$E$169,R20=Datos!$B$173),Datos!$F$180,IF(AND(Q20=Datos!$F$167,R20=Datos!$B$173),Datos!$E$180,IF(AND(Q20=Datos!$F$168,R20=Datos!$B$173),Datos!$E$180,IF(AND(Q20=Datos!$F$169,R20=Datos!$B$173),Datos!$G$180,IF(AND(Q20=Datos!$G$167,R20=Datos!$B$173),Datos!$E$180,IF(AND(Q20=Datos!$G$168,R20=Datos!$B$173),Datos!$F$180,IF(AND(Q20=Datos!$G$169,R20=Datos!$B$173),Datos!$G$180,IF(AND(Q20=Datos!$D$167,R20=Datos!$B$174),Datos!$D$182,IF(AND(Q20=Datos!$D$168,R20=Datos!$B$174),Datos!$D$182,IF(AND(Q20=Datos!$D$169,R20=Datos!$B$174),Datos!$F$182,IF(AND(Q20=Datos!$E$167,R20=Datos!$B$174),Datos!$D$182,IF(AND(Q20=Datos!$E$168,R20=Datos!$B$174),Datos!$E$182,IF(AND(Q20=Datos!$E$169,R20=Datos!$B$174),Datos!$F$182,IF(AND(Q20=Datos!$F$167,R20=Datos!$B$174),Datos!$E$182,IF(AND(Q20=Datos!$F$168,R20=Datos!$B$174),Datos!$E$182,IF(AND(Q20=Datos!$F$169,R20=Datos!$B$174),Datos!$G$182,IF(AND(Q20=Datos!$G$167,R20=Datos!$B$174),Datos!$E$183,IF(AND(Q20=Datos!$G$168,R20=Datos!$B$174),Datos!$F$182,IF(AND(Q20=Datos!$G$169,R20=Datos!$B$174),Datos!$G$183,IF(O20=Datos!$B$159,Datos!$G$183,"-"))))))))))))))))))))))))))))))))))))))))))))))))))</f>
        <v>-</v>
      </c>
      <c r="T20" s="50" t="str">
        <f t="shared" si="0"/>
        <v>-</v>
      </c>
      <c r="U20" s="52"/>
      <c r="V20" s="52"/>
      <c r="W20" s="52"/>
      <c r="X20" s="52"/>
      <c r="Y20" s="52"/>
      <c r="Z20" s="52"/>
      <c r="AA20" s="52"/>
      <c r="AB20" s="53"/>
    </row>
    <row r="21" spans="2:28" s="54" customFormat="1" ht="97.5" customHeight="1" thickBot="1">
      <c r="B21" s="411" t="str">
        <f>IF(Menú!$C$7="","-",Menú!$C$7)</f>
        <v>-</v>
      </c>
      <c r="C21" s="412"/>
      <c r="D21" s="43" t="str">
        <f>IF(B21="-","-",VLOOKUP(B21,Datos!$B$3:$C$25,2,FALSE))</f>
        <v>-</v>
      </c>
      <c r="E21" s="56"/>
      <c r="F21" s="51"/>
      <c r="G21" s="85"/>
      <c r="H21" s="85"/>
      <c r="I21" s="85"/>
      <c r="J21" s="85"/>
      <c r="K21" s="52"/>
      <c r="L21" s="52"/>
      <c r="M21" s="52"/>
      <c r="N21" s="52"/>
      <c r="O21" s="85"/>
      <c r="P21" s="85"/>
      <c r="Q21" s="50" t="str">
        <f>IF(AND(O21=Datos!$B$156,P21=Datos!$B$162),Datos!$D$167,IF(AND(O21=Datos!$B$156,P21=Datos!$B$163),Datos!$E$167,IF(AND(O21=Datos!$B$156,P21=Datos!$B$164),Datos!$F$167,IF(AND(O21=Datos!$B$156,P21=Datos!$B$165),Datos!$G$167,IF(AND(O21=Datos!$B$157,P21=Datos!$B$162),Datos!$D$168,IF(AND(O21=Datos!$B$157,P21=Datos!$B$163),Datos!$E$168,IF(AND(O21=Datos!$B$157,P21=Datos!$B$164),Datos!$F$168,IF(AND(O21=Datos!$B$157,P21=Datos!$B$165),Datos!$G$168,IF(AND(O21=Datos!$B$158,P21=Datos!$B$162),Datos!$D$169,IF(AND(O21=Datos!$B$158,P21=Datos!$B$163),Datos!$E$169,IF(AND(O21=Datos!$B$158,P21=Datos!$B$164),Datos!$F$169,IF(AND(O21=Datos!$B$158,P21=Datos!$B$165),Datos!$G$169,IF(AND(O21=Datos!$B$159,P21=Datos!$B$162),"N/A",IF(AND(O21=Datos!$B$159,P21=Datos!$B$163),"N/A",IF(AND(O21=Datos!$B$159,P21=Datos!$B$164),"N/A",IF(AND(O21=Datos!$B$159,P21=Datos!$B$165),"N/A","-"))))))))))))))))</f>
        <v>-</v>
      </c>
      <c r="R21" s="85"/>
      <c r="S21" s="50" t="str">
        <f>(IF(AND(Q21=Datos!$D$167,R21=Datos!$B$171),Datos!$D$176,IF(AND(Q21=Datos!$D$168,R21=Datos!$B$171),Datos!$D$176,IF(AND(Q21=Datos!$D$169,R21=Datos!$B$171),Datos!$F$176,IF(AND(Q21=Datos!$E$167,R21=Datos!$B$171),Datos!$D$176,IF(AND(Q21=Datos!$E$168,R21=Datos!$B$171),Datos!$E$176,IF(AND(Q21=Datos!$E$169,R21=Datos!$B$171),Datos!$F$176,IF(AND(Q21=Datos!$F$167,R21=Datos!$B$171),Datos!$E$176,IF(AND(Q21=Datos!$F$168,R21=Datos!$B$171),Datos!$E$176,IF(AND(Q21=Datos!$F$169,R21=Datos!$B$171),Datos!$G$176,IF(AND(Q21=Datos!$G$167,R21=Datos!$B$171),Datos!$E$176,IF(AND(Q21=Datos!$G$168,R21=Datos!$B$171),Datos!$F$176,IF(AND(Q21=Datos!$G$169,R21=Datos!$B$171),Datos!$G$176,IF(AND(Q21=Datos!$D$167,R21=Datos!$B$172),Datos!$D$178,IF(AND(Q21=Datos!$D$168,R21=Datos!$B$172),Datos!$D$178,IF(AND(Q21=Datos!$D$169,R21=Datos!$B$172),Datos!$F$178,IF(AND(Q21=Datos!$E$167,R21=Datos!$B$172),Datos!$D$178,IF(AND(Q21=Datos!$E$168,R21=Datos!$B$172),Datos!$E$178,IF(AND(Q21=Datos!$E$169,R21=Datos!$B$172),Datos!$F$178,IF(AND(Q21=Datos!$F$167,R21=Datos!$B$172),Datos!$E$178,IF(AND(Q21=Datos!$F$168,R21=Datos!$B$172),Datos!$E$178,IF(AND(Q21=Datos!$F$169,R21=Datos!$B$172),Datos!$G$178,IF(AND(Q21=Datos!$G$167,R21=Datos!$B$172),Datos!$E$178,IF(AND(Q21=Datos!$G$168,R21=Datos!$B$172),Datos!$F$178,IF(AND(Q21=Datos!$G$169,R21=Datos!$B$172),Datos!$G$179,IF(AND(Q21=Datos!$D$167,R21=Datos!$B$173),Datos!$D$180,IF(AND(Q21=Datos!$D$168,R21=Datos!$B$173),Datos!$D$180,IF(AND(Q21=Datos!$D$169,R21=Datos!$B$173),Datos!$F$180,IF(AND(Q21=Datos!$E$167,R21=Datos!$B$173),Datos!$D$180,IF(AND(Q21=Datos!$E$168,R21=Datos!$B$173),Datos!$E$180,IF(AND(Q21=Datos!$E$169,R21=Datos!$B$173),Datos!$F$180,IF(AND(Q21=Datos!$F$167,R21=Datos!$B$173),Datos!$E$180,IF(AND(Q21=Datos!$F$168,R21=Datos!$B$173),Datos!$E$180,IF(AND(Q21=Datos!$F$169,R21=Datos!$B$173),Datos!$G$180,IF(AND(Q21=Datos!$G$167,R21=Datos!$B$173),Datos!$E$180,IF(AND(Q21=Datos!$G$168,R21=Datos!$B$173),Datos!$F$180,IF(AND(Q21=Datos!$G$169,R21=Datos!$B$173),Datos!$G$180,IF(AND(Q21=Datos!$D$167,R21=Datos!$B$174),Datos!$D$182,IF(AND(Q21=Datos!$D$168,R21=Datos!$B$174),Datos!$D$182,IF(AND(Q21=Datos!$D$169,R21=Datos!$B$174),Datos!$F$182,IF(AND(Q21=Datos!$E$167,R21=Datos!$B$174),Datos!$D$182,IF(AND(Q21=Datos!$E$168,R21=Datos!$B$174),Datos!$E$182,IF(AND(Q21=Datos!$E$169,R21=Datos!$B$174),Datos!$F$182,IF(AND(Q21=Datos!$F$167,R21=Datos!$B$174),Datos!$E$182,IF(AND(Q21=Datos!$F$168,R21=Datos!$B$174),Datos!$E$182,IF(AND(Q21=Datos!$F$169,R21=Datos!$B$174),Datos!$G$182,IF(AND(Q21=Datos!$G$167,R21=Datos!$B$174),Datos!$E$183,IF(AND(Q21=Datos!$G$168,R21=Datos!$B$174),Datos!$F$182,IF(AND(Q21=Datos!$G$169,R21=Datos!$B$174),Datos!$G$183,IF(O21=Datos!$B$159,Datos!$G$183,"-"))))))))))))))))))))))))))))))))))))))))))))))))))</f>
        <v>-</v>
      </c>
      <c r="T21" s="50" t="str">
        <f t="shared" si="0"/>
        <v>-</v>
      </c>
      <c r="U21" s="52"/>
      <c r="V21" s="52"/>
      <c r="W21" s="52"/>
      <c r="X21" s="52"/>
      <c r="Y21" s="52"/>
      <c r="Z21" s="52"/>
      <c r="AA21" s="52"/>
      <c r="AB21" s="53"/>
    </row>
    <row r="22" spans="2:28" s="54" customFormat="1" ht="97.5" customHeight="1" thickBot="1">
      <c r="B22" s="411" t="str">
        <f>IF(Menú!$C$7="","-",Menú!$C$7)</f>
        <v>-</v>
      </c>
      <c r="C22" s="412"/>
      <c r="D22" s="43" t="str">
        <f>IF(B22="-","-",VLOOKUP(B22,Datos!$B$3:$C$25,2,FALSE))</f>
        <v>-</v>
      </c>
      <c r="E22" s="56"/>
      <c r="F22" s="51"/>
      <c r="G22" s="85"/>
      <c r="H22" s="85"/>
      <c r="I22" s="85"/>
      <c r="J22" s="85"/>
      <c r="K22" s="52"/>
      <c r="L22" s="52"/>
      <c r="M22" s="52"/>
      <c r="N22" s="52"/>
      <c r="O22" s="85"/>
      <c r="P22" s="85"/>
      <c r="Q22" s="50" t="str">
        <f>IF(AND(O22=Datos!$B$156,P22=Datos!$B$162),Datos!$D$167,IF(AND(O22=Datos!$B$156,P22=Datos!$B$163),Datos!$E$167,IF(AND(O22=Datos!$B$156,P22=Datos!$B$164),Datos!$F$167,IF(AND(O22=Datos!$B$156,P22=Datos!$B$165),Datos!$G$167,IF(AND(O22=Datos!$B$157,P22=Datos!$B$162),Datos!$D$168,IF(AND(O22=Datos!$B$157,P22=Datos!$B$163),Datos!$E$168,IF(AND(O22=Datos!$B$157,P22=Datos!$B$164),Datos!$F$168,IF(AND(O22=Datos!$B$157,P22=Datos!$B$165),Datos!$G$168,IF(AND(O22=Datos!$B$158,P22=Datos!$B$162),Datos!$D$169,IF(AND(O22=Datos!$B$158,P22=Datos!$B$163),Datos!$E$169,IF(AND(O22=Datos!$B$158,P22=Datos!$B$164),Datos!$F$169,IF(AND(O22=Datos!$B$158,P22=Datos!$B$165),Datos!$G$169,IF(AND(O22=Datos!$B$159,P22=Datos!$B$162),"N/A",IF(AND(O22=Datos!$B$159,P22=Datos!$B$163),"N/A",IF(AND(O22=Datos!$B$159,P22=Datos!$B$164),"N/A",IF(AND(O22=Datos!$B$159,P22=Datos!$B$165),"N/A","-"))))))))))))))))</f>
        <v>-</v>
      </c>
      <c r="R22" s="85"/>
      <c r="S22" s="50" t="str">
        <f>(IF(AND(Q22=Datos!$D$167,R22=Datos!$B$171),Datos!$D$176,IF(AND(Q22=Datos!$D$168,R22=Datos!$B$171),Datos!$D$176,IF(AND(Q22=Datos!$D$169,R22=Datos!$B$171),Datos!$F$176,IF(AND(Q22=Datos!$E$167,R22=Datos!$B$171),Datos!$D$176,IF(AND(Q22=Datos!$E$168,R22=Datos!$B$171),Datos!$E$176,IF(AND(Q22=Datos!$E$169,R22=Datos!$B$171),Datos!$F$176,IF(AND(Q22=Datos!$F$167,R22=Datos!$B$171),Datos!$E$176,IF(AND(Q22=Datos!$F$168,R22=Datos!$B$171),Datos!$E$176,IF(AND(Q22=Datos!$F$169,R22=Datos!$B$171),Datos!$G$176,IF(AND(Q22=Datos!$G$167,R22=Datos!$B$171),Datos!$E$176,IF(AND(Q22=Datos!$G$168,R22=Datos!$B$171),Datos!$F$176,IF(AND(Q22=Datos!$G$169,R22=Datos!$B$171),Datos!$G$176,IF(AND(Q22=Datos!$D$167,R22=Datos!$B$172),Datos!$D$178,IF(AND(Q22=Datos!$D$168,R22=Datos!$B$172),Datos!$D$178,IF(AND(Q22=Datos!$D$169,R22=Datos!$B$172),Datos!$F$178,IF(AND(Q22=Datos!$E$167,R22=Datos!$B$172),Datos!$D$178,IF(AND(Q22=Datos!$E$168,R22=Datos!$B$172),Datos!$E$178,IF(AND(Q22=Datos!$E$169,R22=Datos!$B$172),Datos!$F$178,IF(AND(Q22=Datos!$F$167,R22=Datos!$B$172),Datos!$E$178,IF(AND(Q22=Datos!$F$168,R22=Datos!$B$172),Datos!$E$178,IF(AND(Q22=Datos!$F$169,R22=Datos!$B$172),Datos!$G$178,IF(AND(Q22=Datos!$G$167,R22=Datos!$B$172),Datos!$E$178,IF(AND(Q22=Datos!$G$168,R22=Datos!$B$172),Datos!$F$178,IF(AND(Q22=Datos!$G$169,R22=Datos!$B$172),Datos!$G$179,IF(AND(Q22=Datos!$D$167,R22=Datos!$B$173),Datos!$D$180,IF(AND(Q22=Datos!$D$168,R22=Datos!$B$173),Datos!$D$180,IF(AND(Q22=Datos!$D$169,R22=Datos!$B$173),Datos!$F$180,IF(AND(Q22=Datos!$E$167,R22=Datos!$B$173),Datos!$D$180,IF(AND(Q22=Datos!$E$168,R22=Datos!$B$173),Datos!$E$180,IF(AND(Q22=Datos!$E$169,R22=Datos!$B$173),Datos!$F$180,IF(AND(Q22=Datos!$F$167,R22=Datos!$B$173),Datos!$E$180,IF(AND(Q22=Datos!$F$168,R22=Datos!$B$173),Datos!$E$180,IF(AND(Q22=Datos!$F$169,R22=Datos!$B$173),Datos!$G$180,IF(AND(Q22=Datos!$G$167,R22=Datos!$B$173),Datos!$E$180,IF(AND(Q22=Datos!$G$168,R22=Datos!$B$173),Datos!$F$180,IF(AND(Q22=Datos!$G$169,R22=Datos!$B$173),Datos!$G$180,IF(AND(Q22=Datos!$D$167,R22=Datos!$B$174),Datos!$D$182,IF(AND(Q22=Datos!$D$168,R22=Datos!$B$174),Datos!$D$182,IF(AND(Q22=Datos!$D$169,R22=Datos!$B$174),Datos!$F$182,IF(AND(Q22=Datos!$E$167,R22=Datos!$B$174),Datos!$D$182,IF(AND(Q22=Datos!$E$168,R22=Datos!$B$174),Datos!$E$182,IF(AND(Q22=Datos!$E$169,R22=Datos!$B$174),Datos!$F$182,IF(AND(Q22=Datos!$F$167,R22=Datos!$B$174),Datos!$E$182,IF(AND(Q22=Datos!$F$168,R22=Datos!$B$174),Datos!$E$182,IF(AND(Q22=Datos!$F$169,R22=Datos!$B$174),Datos!$G$182,IF(AND(Q22=Datos!$G$167,R22=Datos!$B$174),Datos!$E$183,IF(AND(Q22=Datos!$G$168,R22=Datos!$B$174),Datos!$F$182,IF(AND(Q22=Datos!$G$169,R22=Datos!$B$174),Datos!$G$183,IF(O22=Datos!$B$159,Datos!$G$183,"-"))))))))))))))))))))))))))))))))))))))))))))))))))</f>
        <v>-</v>
      </c>
      <c r="T22" s="50" t="str">
        <f t="shared" si="0"/>
        <v>-</v>
      </c>
      <c r="U22" s="52"/>
      <c r="V22" s="52"/>
      <c r="W22" s="52"/>
      <c r="X22" s="52"/>
      <c r="Y22" s="52"/>
      <c r="Z22" s="52"/>
      <c r="AA22" s="52"/>
      <c r="AB22" s="53"/>
    </row>
    <row r="23" spans="2:28" s="54" customFormat="1" ht="97.5" customHeight="1" thickBot="1">
      <c r="B23" s="411" t="str">
        <f>IF(Menú!$C$7="","-",Menú!$C$7)</f>
        <v>-</v>
      </c>
      <c r="C23" s="412"/>
      <c r="D23" s="43" t="str">
        <f>IF(B23="-","-",VLOOKUP(B23,Datos!$B$3:$C$25,2,FALSE))</f>
        <v>-</v>
      </c>
      <c r="E23" s="56"/>
      <c r="F23" s="51"/>
      <c r="G23" s="85"/>
      <c r="H23" s="85"/>
      <c r="I23" s="85"/>
      <c r="J23" s="85"/>
      <c r="K23" s="52"/>
      <c r="L23" s="52"/>
      <c r="M23" s="52"/>
      <c r="N23" s="52"/>
      <c r="O23" s="85"/>
      <c r="P23" s="85"/>
      <c r="Q23" s="50" t="str">
        <f>IF(AND(O23=Datos!$B$156,P23=Datos!$B$162),Datos!$D$167,IF(AND(O23=Datos!$B$156,P23=Datos!$B$163),Datos!$E$167,IF(AND(O23=Datos!$B$156,P23=Datos!$B$164),Datos!$F$167,IF(AND(O23=Datos!$B$156,P23=Datos!$B$165),Datos!$G$167,IF(AND(O23=Datos!$B$157,P23=Datos!$B$162),Datos!$D$168,IF(AND(O23=Datos!$B$157,P23=Datos!$B$163),Datos!$E$168,IF(AND(O23=Datos!$B$157,P23=Datos!$B$164),Datos!$F$168,IF(AND(O23=Datos!$B$157,P23=Datos!$B$165),Datos!$G$168,IF(AND(O23=Datos!$B$158,P23=Datos!$B$162),Datos!$D$169,IF(AND(O23=Datos!$B$158,P23=Datos!$B$163),Datos!$E$169,IF(AND(O23=Datos!$B$158,P23=Datos!$B$164),Datos!$F$169,IF(AND(O23=Datos!$B$158,P23=Datos!$B$165),Datos!$G$169,IF(AND(O23=Datos!$B$159,P23=Datos!$B$162),"N/A",IF(AND(O23=Datos!$B$159,P23=Datos!$B$163),"N/A",IF(AND(O23=Datos!$B$159,P23=Datos!$B$164),"N/A",IF(AND(O23=Datos!$B$159,P23=Datos!$B$165),"N/A","-"))))))))))))))))</f>
        <v>-</v>
      </c>
      <c r="R23" s="85"/>
      <c r="S23" s="50" t="str">
        <f>(IF(AND(Q23=Datos!$D$167,R23=Datos!$B$171),Datos!$D$176,IF(AND(Q23=Datos!$D$168,R23=Datos!$B$171),Datos!$D$176,IF(AND(Q23=Datos!$D$169,R23=Datos!$B$171),Datos!$F$176,IF(AND(Q23=Datos!$E$167,R23=Datos!$B$171),Datos!$D$176,IF(AND(Q23=Datos!$E$168,R23=Datos!$B$171),Datos!$E$176,IF(AND(Q23=Datos!$E$169,R23=Datos!$B$171),Datos!$F$176,IF(AND(Q23=Datos!$F$167,R23=Datos!$B$171),Datos!$E$176,IF(AND(Q23=Datos!$F$168,R23=Datos!$B$171),Datos!$E$176,IF(AND(Q23=Datos!$F$169,R23=Datos!$B$171),Datos!$G$176,IF(AND(Q23=Datos!$G$167,R23=Datos!$B$171),Datos!$E$176,IF(AND(Q23=Datos!$G$168,R23=Datos!$B$171),Datos!$F$176,IF(AND(Q23=Datos!$G$169,R23=Datos!$B$171),Datos!$G$176,IF(AND(Q23=Datos!$D$167,R23=Datos!$B$172),Datos!$D$178,IF(AND(Q23=Datos!$D$168,R23=Datos!$B$172),Datos!$D$178,IF(AND(Q23=Datos!$D$169,R23=Datos!$B$172),Datos!$F$178,IF(AND(Q23=Datos!$E$167,R23=Datos!$B$172),Datos!$D$178,IF(AND(Q23=Datos!$E$168,R23=Datos!$B$172),Datos!$E$178,IF(AND(Q23=Datos!$E$169,R23=Datos!$B$172),Datos!$F$178,IF(AND(Q23=Datos!$F$167,R23=Datos!$B$172),Datos!$E$178,IF(AND(Q23=Datos!$F$168,R23=Datos!$B$172),Datos!$E$178,IF(AND(Q23=Datos!$F$169,R23=Datos!$B$172),Datos!$G$178,IF(AND(Q23=Datos!$G$167,R23=Datos!$B$172),Datos!$E$178,IF(AND(Q23=Datos!$G$168,R23=Datos!$B$172),Datos!$F$178,IF(AND(Q23=Datos!$G$169,R23=Datos!$B$172),Datos!$G$179,IF(AND(Q23=Datos!$D$167,R23=Datos!$B$173),Datos!$D$180,IF(AND(Q23=Datos!$D$168,R23=Datos!$B$173),Datos!$D$180,IF(AND(Q23=Datos!$D$169,R23=Datos!$B$173),Datos!$F$180,IF(AND(Q23=Datos!$E$167,R23=Datos!$B$173),Datos!$D$180,IF(AND(Q23=Datos!$E$168,R23=Datos!$B$173),Datos!$E$180,IF(AND(Q23=Datos!$E$169,R23=Datos!$B$173),Datos!$F$180,IF(AND(Q23=Datos!$F$167,R23=Datos!$B$173),Datos!$E$180,IF(AND(Q23=Datos!$F$168,R23=Datos!$B$173),Datos!$E$180,IF(AND(Q23=Datos!$F$169,R23=Datos!$B$173),Datos!$G$180,IF(AND(Q23=Datos!$G$167,R23=Datos!$B$173),Datos!$E$180,IF(AND(Q23=Datos!$G$168,R23=Datos!$B$173),Datos!$F$180,IF(AND(Q23=Datos!$G$169,R23=Datos!$B$173),Datos!$G$180,IF(AND(Q23=Datos!$D$167,R23=Datos!$B$174),Datos!$D$182,IF(AND(Q23=Datos!$D$168,R23=Datos!$B$174),Datos!$D$182,IF(AND(Q23=Datos!$D$169,R23=Datos!$B$174),Datos!$F$182,IF(AND(Q23=Datos!$E$167,R23=Datos!$B$174),Datos!$D$182,IF(AND(Q23=Datos!$E$168,R23=Datos!$B$174),Datos!$E$182,IF(AND(Q23=Datos!$E$169,R23=Datos!$B$174),Datos!$F$182,IF(AND(Q23=Datos!$F$167,R23=Datos!$B$174),Datos!$E$182,IF(AND(Q23=Datos!$F$168,R23=Datos!$B$174),Datos!$E$182,IF(AND(Q23=Datos!$F$169,R23=Datos!$B$174),Datos!$G$182,IF(AND(Q23=Datos!$G$167,R23=Datos!$B$174),Datos!$E$183,IF(AND(Q23=Datos!$G$168,R23=Datos!$B$174),Datos!$F$182,IF(AND(Q23=Datos!$G$169,R23=Datos!$B$174),Datos!$G$183,IF(O23=Datos!$B$159,Datos!$G$183,"-"))))))))))))))))))))))))))))))))))))))))))))))))))</f>
        <v>-</v>
      </c>
      <c r="T23" s="50" t="str">
        <f t="shared" si="0"/>
        <v>-</v>
      </c>
      <c r="U23" s="52"/>
      <c r="V23" s="52"/>
      <c r="W23" s="52"/>
      <c r="X23" s="52"/>
      <c r="Y23" s="52"/>
      <c r="Z23" s="52"/>
      <c r="AA23" s="52"/>
      <c r="AB23" s="53"/>
    </row>
    <row r="24" spans="2:28" s="54" customFormat="1" ht="97.5" customHeight="1" thickBot="1">
      <c r="B24" s="411" t="str">
        <f>IF(Menú!$C$7="","-",Menú!$C$7)</f>
        <v>-</v>
      </c>
      <c r="C24" s="412"/>
      <c r="D24" s="43" t="str">
        <f>IF(B24="-","-",VLOOKUP(B24,Datos!$B$3:$C$25,2,FALSE))</f>
        <v>-</v>
      </c>
      <c r="E24" s="56"/>
      <c r="F24" s="51"/>
      <c r="G24" s="85"/>
      <c r="H24" s="85"/>
      <c r="I24" s="85"/>
      <c r="J24" s="85"/>
      <c r="K24" s="52"/>
      <c r="L24" s="52"/>
      <c r="M24" s="52"/>
      <c r="N24" s="52"/>
      <c r="O24" s="85"/>
      <c r="P24" s="85"/>
      <c r="Q24" s="50" t="str">
        <f>IF(AND(O24=Datos!$B$156,P24=Datos!$B$162),Datos!$D$167,IF(AND(O24=Datos!$B$156,P24=Datos!$B$163),Datos!$E$167,IF(AND(O24=Datos!$B$156,P24=Datos!$B$164),Datos!$F$167,IF(AND(O24=Datos!$B$156,P24=Datos!$B$165),Datos!$G$167,IF(AND(O24=Datos!$B$157,P24=Datos!$B$162),Datos!$D$168,IF(AND(O24=Datos!$B$157,P24=Datos!$B$163),Datos!$E$168,IF(AND(O24=Datos!$B$157,P24=Datos!$B$164),Datos!$F$168,IF(AND(O24=Datos!$B$157,P24=Datos!$B$165),Datos!$G$168,IF(AND(O24=Datos!$B$158,P24=Datos!$B$162),Datos!$D$169,IF(AND(O24=Datos!$B$158,P24=Datos!$B$163),Datos!$E$169,IF(AND(O24=Datos!$B$158,P24=Datos!$B$164),Datos!$F$169,IF(AND(O24=Datos!$B$158,P24=Datos!$B$165),Datos!$G$169,IF(AND(O24=Datos!$B$159,P24=Datos!$B$162),"N/A",IF(AND(O24=Datos!$B$159,P24=Datos!$B$163),"N/A",IF(AND(O24=Datos!$B$159,P24=Datos!$B$164),"N/A",IF(AND(O24=Datos!$B$159,P24=Datos!$B$165),"N/A","-"))))))))))))))))</f>
        <v>-</v>
      </c>
      <c r="R24" s="85"/>
      <c r="S24" s="50" t="str">
        <f>(IF(AND(Q24=Datos!$D$167,R24=Datos!$B$171),Datos!$D$176,IF(AND(Q24=Datos!$D$168,R24=Datos!$B$171),Datos!$D$176,IF(AND(Q24=Datos!$D$169,R24=Datos!$B$171),Datos!$F$176,IF(AND(Q24=Datos!$E$167,R24=Datos!$B$171),Datos!$D$176,IF(AND(Q24=Datos!$E$168,R24=Datos!$B$171),Datos!$E$176,IF(AND(Q24=Datos!$E$169,R24=Datos!$B$171),Datos!$F$176,IF(AND(Q24=Datos!$F$167,R24=Datos!$B$171),Datos!$E$176,IF(AND(Q24=Datos!$F$168,R24=Datos!$B$171),Datos!$E$176,IF(AND(Q24=Datos!$F$169,R24=Datos!$B$171),Datos!$G$176,IF(AND(Q24=Datos!$G$167,R24=Datos!$B$171),Datos!$E$176,IF(AND(Q24=Datos!$G$168,R24=Datos!$B$171),Datos!$F$176,IF(AND(Q24=Datos!$G$169,R24=Datos!$B$171),Datos!$G$176,IF(AND(Q24=Datos!$D$167,R24=Datos!$B$172),Datos!$D$178,IF(AND(Q24=Datos!$D$168,R24=Datos!$B$172),Datos!$D$178,IF(AND(Q24=Datos!$D$169,R24=Datos!$B$172),Datos!$F$178,IF(AND(Q24=Datos!$E$167,R24=Datos!$B$172),Datos!$D$178,IF(AND(Q24=Datos!$E$168,R24=Datos!$B$172),Datos!$E$178,IF(AND(Q24=Datos!$E$169,R24=Datos!$B$172),Datos!$F$178,IF(AND(Q24=Datos!$F$167,R24=Datos!$B$172),Datos!$E$178,IF(AND(Q24=Datos!$F$168,R24=Datos!$B$172),Datos!$E$178,IF(AND(Q24=Datos!$F$169,R24=Datos!$B$172),Datos!$G$178,IF(AND(Q24=Datos!$G$167,R24=Datos!$B$172),Datos!$E$178,IF(AND(Q24=Datos!$G$168,R24=Datos!$B$172),Datos!$F$178,IF(AND(Q24=Datos!$G$169,R24=Datos!$B$172),Datos!$G$179,IF(AND(Q24=Datos!$D$167,R24=Datos!$B$173),Datos!$D$180,IF(AND(Q24=Datos!$D$168,R24=Datos!$B$173),Datos!$D$180,IF(AND(Q24=Datos!$D$169,R24=Datos!$B$173),Datos!$F$180,IF(AND(Q24=Datos!$E$167,R24=Datos!$B$173),Datos!$D$180,IF(AND(Q24=Datos!$E$168,R24=Datos!$B$173),Datos!$E$180,IF(AND(Q24=Datos!$E$169,R24=Datos!$B$173),Datos!$F$180,IF(AND(Q24=Datos!$F$167,R24=Datos!$B$173),Datos!$E$180,IF(AND(Q24=Datos!$F$168,R24=Datos!$B$173),Datos!$E$180,IF(AND(Q24=Datos!$F$169,R24=Datos!$B$173),Datos!$G$180,IF(AND(Q24=Datos!$G$167,R24=Datos!$B$173),Datos!$E$180,IF(AND(Q24=Datos!$G$168,R24=Datos!$B$173),Datos!$F$180,IF(AND(Q24=Datos!$G$169,R24=Datos!$B$173),Datos!$G$180,IF(AND(Q24=Datos!$D$167,R24=Datos!$B$174),Datos!$D$182,IF(AND(Q24=Datos!$D$168,R24=Datos!$B$174),Datos!$D$182,IF(AND(Q24=Datos!$D$169,R24=Datos!$B$174),Datos!$F$182,IF(AND(Q24=Datos!$E$167,R24=Datos!$B$174),Datos!$D$182,IF(AND(Q24=Datos!$E$168,R24=Datos!$B$174),Datos!$E$182,IF(AND(Q24=Datos!$E$169,R24=Datos!$B$174),Datos!$F$182,IF(AND(Q24=Datos!$F$167,R24=Datos!$B$174),Datos!$E$182,IF(AND(Q24=Datos!$F$168,R24=Datos!$B$174),Datos!$E$182,IF(AND(Q24=Datos!$F$169,R24=Datos!$B$174),Datos!$G$182,IF(AND(Q24=Datos!$G$167,R24=Datos!$B$174),Datos!$E$183,IF(AND(Q24=Datos!$G$168,R24=Datos!$B$174),Datos!$F$182,IF(AND(Q24=Datos!$G$169,R24=Datos!$B$174),Datos!$G$183,IF(O24=Datos!$B$159,Datos!$G$183,"-"))))))))))))))))))))))))))))))))))))))))))))))))))</f>
        <v>-</v>
      </c>
      <c r="T24" s="50" t="str">
        <f t="shared" si="0"/>
        <v>-</v>
      </c>
      <c r="U24" s="52"/>
      <c r="V24" s="52"/>
      <c r="W24" s="52"/>
      <c r="X24" s="52"/>
      <c r="Y24" s="52"/>
      <c r="Z24" s="52"/>
      <c r="AA24" s="52"/>
      <c r="AB24" s="53"/>
    </row>
    <row r="25" spans="2:28" s="54" customFormat="1" ht="97.5" customHeight="1" thickBot="1">
      <c r="B25" s="411" t="str">
        <f>IF(Menú!$C$7="","-",Menú!$C$7)</f>
        <v>-</v>
      </c>
      <c r="C25" s="412"/>
      <c r="D25" s="43" t="str">
        <f>IF(B25="-","-",VLOOKUP(B25,Datos!$B$3:$C$25,2,FALSE))</f>
        <v>-</v>
      </c>
      <c r="E25" s="56"/>
      <c r="F25" s="51"/>
      <c r="G25" s="85"/>
      <c r="H25" s="85"/>
      <c r="I25" s="85"/>
      <c r="J25" s="85"/>
      <c r="K25" s="52"/>
      <c r="L25" s="52"/>
      <c r="M25" s="52"/>
      <c r="N25" s="52"/>
      <c r="O25" s="85"/>
      <c r="P25" s="85"/>
      <c r="Q25" s="50" t="str">
        <f>IF(AND(O25=Datos!$B$156,P25=Datos!$B$162),Datos!$D$167,IF(AND(O25=Datos!$B$156,P25=Datos!$B$163),Datos!$E$167,IF(AND(O25=Datos!$B$156,P25=Datos!$B$164),Datos!$F$167,IF(AND(O25=Datos!$B$156,P25=Datos!$B$165),Datos!$G$167,IF(AND(O25=Datos!$B$157,P25=Datos!$B$162),Datos!$D$168,IF(AND(O25=Datos!$B$157,P25=Datos!$B$163),Datos!$E$168,IF(AND(O25=Datos!$B$157,P25=Datos!$B$164),Datos!$F$168,IF(AND(O25=Datos!$B$157,P25=Datos!$B$165),Datos!$G$168,IF(AND(O25=Datos!$B$158,P25=Datos!$B$162),Datos!$D$169,IF(AND(O25=Datos!$B$158,P25=Datos!$B$163),Datos!$E$169,IF(AND(O25=Datos!$B$158,P25=Datos!$B$164),Datos!$F$169,IF(AND(O25=Datos!$B$158,P25=Datos!$B$165),Datos!$G$169,IF(AND(O25=Datos!$B$159,P25=Datos!$B$162),"N/A",IF(AND(O25=Datos!$B$159,P25=Datos!$B$163),"N/A",IF(AND(O25=Datos!$B$159,P25=Datos!$B$164),"N/A",IF(AND(O25=Datos!$B$159,P25=Datos!$B$165),"N/A","-"))))))))))))))))</f>
        <v>-</v>
      </c>
      <c r="R25" s="85"/>
      <c r="S25" s="50" t="str">
        <f>(IF(AND(Q25=Datos!$D$167,R25=Datos!$B$171),Datos!$D$176,IF(AND(Q25=Datos!$D$168,R25=Datos!$B$171),Datos!$D$176,IF(AND(Q25=Datos!$D$169,R25=Datos!$B$171),Datos!$F$176,IF(AND(Q25=Datos!$E$167,R25=Datos!$B$171),Datos!$D$176,IF(AND(Q25=Datos!$E$168,R25=Datos!$B$171),Datos!$E$176,IF(AND(Q25=Datos!$E$169,R25=Datos!$B$171),Datos!$F$176,IF(AND(Q25=Datos!$F$167,R25=Datos!$B$171),Datos!$E$176,IF(AND(Q25=Datos!$F$168,R25=Datos!$B$171),Datos!$E$176,IF(AND(Q25=Datos!$F$169,R25=Datos!$B$171),Datos!$G$176,IF(AND(Q25=Datos!$G$167,R25=Datos!$B$171),Datos!$E$176,IF(AND(Q25=Datos!$G$168,R25=Datos!$B$171),Datos!$F$176,IF(AND(Q25=Datos!$G$169,R25=Datos!$B$171),Datos!$G$176,IF(AND(Q25=Datos!$D$167,R25=Datos!$B$172),Datos!$D$178,IF(AND(Q25=Datos!$D$168,R25=Datos!$B$172),Datos!$D$178,IF(AND(Q25=Datos!$D$169,R25=Datos!$B$172),Datos!$F$178,IF(AND(Q25=Datos!$E$167,R25=Datos!$B$172),Datos!$D$178,IF(AND(Q25=Datos!$E$168,R25=Datos!$B$172),Datos!$E$178,IF(AND(Q25=Datos!$E$169,R25=Datos!$B$172),Datos!$F$178,IF(AND(Q25=Datos!$F$167,R25=Datos!$B$172),Datos!$E$178,IF(AND(Q25=Datos!$F$168,R25=Datos!$B$172),Datos!$E$178,IF(AND(Q25=Datos!$F$169,R25=Datos!$B$172),Datos!$G$178,IF(AND(Q25=Datos!$G$167,R25=Datos!$B$172),Datos!$E$178,IF(AND(Q25=Datos!$G$168,R25=Datos!$B$172),Datos!$F$178,IF(AND(Q25=Datos!$G$169,R25=Datos!$B$172),Datos!$G$179,IF(AND(Q25=Datos!$D$167,R25=Datos!$B$173),Datos!$D$180,IF(AND(Q25=Datos!$D$168,R25=Datos!$B$173),Datos!$D$180,IF(AND(Q25=Datos!$D$169,R25=Datos!$B$173),Datos!$F$180,IF(AND(Q25=Datos!$E$167,R25=Datos!$B$173),Datos!$D$180,IF(AND(Q25=Datos!$E$168,R25=Datos!$B$173),Datos!$E$180,IF(AND(Q25=Datos!$E$169,R25=Datos!$B$173),Datos!$F$180,IF(AND(Q25=Datos!$F$167,R25=Datos!$B$173),Datos!$E$180,IF(AND(Q25=Datos!$F$168,R25=Datos!$B$173),Datos!$E$180,IF(AND(Q25=Datos!$F$169,R25=Datos!$B$173),Datos!$G$180,IF(AND(Q25=Datos!$G$167,R25=Datos!$B$173),Datos!$E$180,IF(AND(Q25=Datos!$G$168,R25=Datos!$B$173),Datos!$F$180,IF(AND(Q25=Datos!$G$169,R25=Datos!$B$173),Datos!$G$180,IF(AND(Q25=Datos!$D$167,R25=Datos!$B$174),Datos!$D$182,IF(AND(Q25=Datos!$D$168,R25=Datos!$B$174),Datos!$D$182,IF(AND(Q25=Datos!$D$169,R25=Datos!$B$174),Datos!$F$182,IF(AND(Q25=Datos!$E$167,R25=Datos!$B$174),Datos!$D$182,IF(AND(Q25=Datos!$E$168,R25=Datos!$B$174),Datos!$E$182,IF(AND(Q25=Datos!$E$169,R25=Datos!$B$174),Datos!$F$182,IF(AND(Q25=Datos!$F$167,R25=Datos!$B$174),Datos!$E$182,IF(AND(Q25=Datos!$F$168,R25=Datos!$B$174),Datos!$E$182,IF(AND(Q25=Datos!$F$169,R25=Datos!$B$174),Datos!$G$182,IF(AND(Q25=Datos!$G$167,R25=Datos!$B$174),Datos!$E$183,IF(AND(Q25=Datos!$G$168,R25=Datos!$B$174),Datos!$F$182,IF(AND(Q25=Datos!$G$169,R25=Datos!$B$174),Datos!$G$183,IF(O25=Datos!$B$159,Datos!$G$183,"-"))))))))))))))))))))))))))))))))))))))))))))))))))</f>
        <v>-</v>
      </c>
      <c r="T25" s="50" t="str">
        <f t="shared" si="0"/>
        <v>-</v>
      </c>
      <c r="U25" s="52"/>
      <c r="V25" s="52"/>
      <c r="W25" s="52"/>
      <c r="X25" s="52"/>
      <c r="Y25" s="52"/>
      <c r="Z25" s="52"/>
      <c r="AA25" s="52"/>
      <c r="AB25" s="53"/>
    </row>
    <row r="26" spans="2:28" s="54" customFormat="1" ht="97.5" customHeight="1" thickBot="1">
      <c r="B26" s="411" t="str">
        <f>IF(Menú!$C$7="","-",Menú!$C$7)</f>
        <v>-</v>
      </c>
      <c r="C26" s="412"/>
      <c r="D26" s="43" t="str">
        <f>IF(B26="-","-",VLOOKUP(B26,Datos!$B$3:$C$25,2,FALSE))</f>
        <v>-</v>
      </c>
      <c r="E26" s="56"/>
      <c r="F26" s="51"/>
      <c r="G26" s="85"/>
      <c r="H26" s="85"/>
      <c r="I26" s="85"/>
      <c r="J26" s="85"/>
      <c r="K26" s="52"/>
      <c r="L26" s="52"/>
      <c r="M26" s="52"/>
      <c r="N26" s="52"/>
      <c r="O26" s="85"/>
      <c r="P26" s="85"/>
      <c r="Q26" s="50" t="str">
        <f>IF(AND(O26=Datos!$B$156,P26=Datos!$B$162),Datos!$D$167,IF(AND(O26=Datos!$B$156,P26=Datos!$B$163),Datos!$E$167,IF(AND(O26=Datos!$B$156,P26=Datos!$B$164),Datos!$F$167,IF(AND(O26=Datos!$B$156,P26=Datos!$B$165),Datos!$G$167,IF(AND(O26=Datos!$B$157,P26=Datos!$B$162),Datos!$D$168,IF(AND(O26=Datos!$B$157,P26=Datos!$B$163),Datos!$E$168,IF(AND(O26=Datos!$B$157,P26=Datos!$B$164),Datos!$F$168,IF(AND(O26=Datos!$B$157,P26=Datos!$B$165),Datos!$G$168,IF(AND(O26=Datos!$B$158,P26=Datos!$B$162),Datos!$D$169,IF(AND(O26=Datos!$B$158,P26=Datos!$B$163),Datos!$E$169,IF(AND(O26=Datos!$B$158,P26=Datos!$B$164),Datos!$F$169,IF(AND(O26=Datos!$B$158,P26=Datos!$B$165),Datos!$G$169,IF(AND(O26=Datos!$B$159,P26=Datos!$B$162),"N/A",IF(AND(O26=Datos!$B$159,P26=Datos!$B$163),"N/A",IF(AND(O26=Datos!$B$159,P26=Datos!$B$164),"N/A",IF(AND(O26=Datos!$B$159,P26=Datos!$B$165),"N/A","-"))))))))))))))))</f>
        <v>-</v>
      </c>
      <c r="R26" s="85"/>
      <c r="S26" s="50" t="str">
        <f>(IF(AND(Q26=Datos!$D$167,R26=Datos!$B$171),Datos!$D$176,IF(AND(Q26=Datos!$D$168,R26=Datos!$B$171),Datos!$D$176,IF(AND(Q26=Datos!$D$169,R26=Datos!$B$171),Datos!$F$176,IF(AND(Q26=Datos!$E$167,R26=Datos!$B$171),Datos!$D$176,IF(AND(Q26=Datos!$E$168,R26=Datos!$B$171),Datos!$E$176,IF(AND(Q26=Datos!$E$169,R26=Datos!$B$171),Datos!$F$176,IF(AND(Q26=Datos!$F$167,R26=Datos!$B$171),Datos!$E$176,IF(AND(Q26=Datos!$F$168,R26=Datos!$B$171),Datos!$E$176,IF(AND(Q26=Datos!$F$169,R26=Datos!$B$171),Datos!$G$176,IF(AND(Q26=Datos!$G$167,R26=Datos!$B$171),Datos!$E$176,IF(AND(Q26=Datos!$G$168,R26=Datos!$B$171),Datos!$F$176,IF(AND(Q26=Datos!$G$169,R26=Datos!$B$171),Datos!$G$176,IF(AND(Q26=Datos!$D$167,R26=Datos!$B$172),Datos!$D$178,IF(AND(Q26=Datos!$D$168,R26=Datos!$B$172),Datos!$D$178,IF(AND(Q26=Datos!$D$169,R26=Datos!$B$172),Datos!$F$178,IF(AND(Q26=Datos!$E$167,R26=Datos!$B$172),Datos!$D$178,IF(AND(Q26=Datos!$E$168,R26=Datos!$B$172),Datos!$E$178,IF(AND(Q26=Datos!$E$169,R26=Datos!$B$172),Datos!$F$178,IF(AND(Q26=Datos!$F$167,R26=Datos!$B$172),Datos!$E$178,IF(AND(Q26=Datos!$F$168,R26=Datos!$B$172),Datos!$E$178,IF(AND(Q26=Datos!$F$169,R26=Datos!$B$172),Datos!$G$178,IF(AND(Q26=Datos!$G$167,R26=Datos!$B$172),Datos!$E$178,IF(AND(Q26=Datos!$G$168,R26=Datos!$B$172),Datos!$F$178,IF(AND(Q26=Datos!$G$169,R26=Datos!$B$172),Datos!$G$179,IF(AND(Q26=Datos!$D$167,R26=Datos!$B$173),Datos!$D$180,IF(AND(Q26=Datos!$D$168,R26=Datos!$B$173),Datos!$D$180,IF(AND(Q26=Datos!$D$169,R26=Datos!$B$173),Datos!$F$180,IF(AND(Q26=Datos!$E$167,R26=Datos!$B$173),Datos!$D$180,IF(AND(Q26=Datos!$E$168,R26=Datos!$B$173),Datos!$E$180,IF(AND(Q26=Datos!$E$169,R26=Datos!$B$173),Datos!$F$180,IF(AND(Q26=Datos!$F$167,R26=Datos!$B$173),Datos!$E$180,IF(AND(Q26=Datos!$F$168,R26=Datos!$B$173),Datos!$E$180,IF(AND(Q26=Datos!$F$169,R26=Datos!$B$173),Datos!$G$180,IF(AND(Q26=Datos!$G$167,R26=Datos!$B$173),Datos!$E$180,IF(AND(Q26=Datos!$G$168,R26=Datos!$B$173),Datos!$F$180,IF(AND(Q26=Datos!$G$169,R26=Datos!$B$173),Datos!$G$180,IF(AND(Q26=Datos!$D$167,R26=Datos!$B$174),Datos!$D$182,IF(AND(Q26=Datos!$D$168,R26=Datos!$B$174),Datos!$D$182,IF(AND(Q26=Datos!$D$169,R26=Datos!$B$174),Datos!$F$182,IF(AND(Q26=Datos!$E$167,R26=Datos!$B$174),Datos!$D$182,IF(AND(Q26=Datos!$E$168,R26=Datos!$B$174),Datos!$E$182,IF(AND(Q26=Datos!$E$169,R26=Datos!$B$174),Datos!$F$182,IF(AND(Q26=Datos!$F$167,R26=Datos!$B$174),Datos!$E$182,IF(AND(Q26=Datos!$F$168,R26=Datos!$B$174),Datos!$E$182,IF(AND(Q26=Datos!$F$169,R26=Datos!$B$174),Datos!$G$182,IF(AND(Q26=Datos!$G$167,R26=Datos!$B$174),Datos!$E$183,IF(AND(Q26=Datos!$G$168,R26=Datos!$B$174),Datos!$F$182,IF(AND(Q26=Datos!$G$169,R26=Datos!$B$174),Datos!$G$183,IF(O26=Datos!$B$159,Datos!$G$183,"-"))))))))))))))))))))))))))))))))))))))))))))))))))</f>
        <v>-</v>
      </c>
      <c r="T26" s="50" t="str">
        <f t="shared" si="0"/>
        <v>-</v>
      </c>
      <c r="U26" s="52"/>
      <c r="V26" s="52"/>
      <c r="W26" s="52"/>
      <c r="X26" s="52"/>
      <c r="Y26" s="52"/>
      <c r="Z26" s="52"/>
      <c r="AA26" s="52"/>
      <c r="AB26" s="53"/>
    </row>
    <row r="27" spans="2:28" s="54" customFormat="1" ht="97.5" customHeight="1" thickBot="1">
      <c r="B27" s="411" t="str">
        <f>IF(Menú!$C$7="","-",Menú!$C$7)</f>
        <v>-</v>
      </c>
      <c r="C27" s="412"/>
      <c r="D27" s="43" t="str">
        <f>IF(B27="-","-",VLOOKUP(B27,Datos!$B$3:$C$25,2,FALSE))</f>
        <v>-</v>
      </c>
      <c r="E27" s="56"/>
      <c r="F27" s="51"/>
      <c r="G27" s="85"/>
      <c r="H27" s="85"/>
      <c r="I27" s="85"/>
      <c r="J27" s="85"/>
      <c r="K27" s="52"/>
      <c r="L27" s="52"/>
      <c r="M27" s="52"/>
      <c r="N27" s="52"/>
      <c r="O27" s="85"/>
      <c r="P27" s="85"/>
      <c r="Q27" s="50" t="str">
        <f>IF(AND(O27=Datos!$B$156,P27=Datos!$B$162),Datos!$D$167,IF(AND(O27=Datos!$B$156,P27=Datos!$B$163),Datos!$E$167,IF(AND(O27=Datos!$B$156,P27=Datos!$B$164),Datos!$F$167,IF(AND(O27=Datos!$B$156,P27=Datos!$B$165),Datos!$G$167,IF(AND(O27=Datos!$B$157,P27=Datos!$B$162),Datos!$D$168,IF(AND(O27=Datos!$B$157,P27=Datos!$B$163),Datos!$E$168,IF(AND(O27=Datos!$B$157,P27=Datos!$B$164),Datos!$F$168,IF(AND(O27=Datos!$B$157,P27=Datos!$B$165),Datos!$G$168,IF(AND(O27=Datos!$B$158,P27=Datos!$B$162),Datos!$D$169,IF(AND(O27=Datos!$B$158,P27=Datos!$B$163),Datos!$E$169,IF(AND(O27=Datos!$B$158,P27=Datos!$B$164),Datos!$F$169,IF(AND(O27=Datos!$B$158,P27=Datos!$B$165),Datos!$G$169,IF(AND(O27=Datos!$B$159,P27=Datos!$B$162),"N/A",IF(AND(O27=Datos!$B$159,P27=Datos!$B$163),"N/A",IF(AND(O27=Datos!$B$159,P27=Datos!$B$164),"N/A",IF(AND(O27=Datos!$B$159,P27=Datos!$B$165),"N/A","-"))))))))))))))))</f>
        <v>-</v>
      </c>
      <c r="R27" s="85"/>
      <c r="S27" s="50" t="str">
        <f>(IF(AND(Q27=Datos!$D$167,R27=Datos!$B$171),Datos!$D$176,IF(AND(Q27=Datos!$D$168,R27=Datos!$B$171),Datos!$D$176,IF(AND(Q27=Datos!$D$169,R27=Datos!$B$171),Datos!$F$176,IF(AND(Q27=Datos!$E$167,R27=Datos!$B$171),Datos!$D$176,IF(AND(Q27=Datos!$E$168,R27=Datos!$B$171),Datos!$E$176,IF(AND(Q27=Datos!$E$169,R27=Datos!$B$171),Datos!$F$176,IF(AND(Q27=Datos!$F$167,R27=Datos!$B$171),Datos!$E$176,IF(AND(Q27=Datos!$F$168,R27=Datos!$B$171),Datos!$E$176,IF(AND(Q27=Datos!$F$169,R27=Datos!$B$171),Datos!$G$176,IF(AND(Q27=Datos!$G$167,R27=Datos!$B$171),Datos!$E$176,IF(AND(Q27=Datos!$G$168,R27=Datos!$B$171),Datos!$F$176,IF(AND(Q27=Datos!$G$169,R27=Datos!$B$171),Datos!$G$176,IF(AND(Q27=Datos!$D$167,R27=Datos!$B$172),Datos!$D$178,IF(AND(Q27=Datos!$D$168,R27=Datos!$B$172),Datos!$D$178,IF(AND(Q27=Datos!$D$169,R27=Datos!$B$172),Datos!$F$178,IF(AND(Q27=Datos!$E$167,R27=Datos!$B$172),Datos!$D$178,IF(AND(Q27=Datos!$E$168,R27=Datos!$B$172),Datos!$E$178,IF(AND(Q27=Datos!$E$169,R27=Datos!$B$172),Datos!$F$178,IF(AND(Q27=Datos!$F$167,R27=Datos!$B$172),Datos!$E$178,IF(AND(Q27=Datos!$F$168,R27=Datos!$B$172),Datos!$E$178,IF(AND(Q27=Datos!$F$169,R27=Datos!$B$172),Datos!$G$178,IF(AND(Q27=Datos!$G$167,R27=Datos!$B$172),Datos!$E$178,IF(AND(Q27=Datos!$G$168,R27=Datos!$B$172),Datos!$F$178,IF(AND(Q27=Datos!$G$169,R27=Datos!$B$172),Datos!$G$179,IF(AND(Q27=Datos!$D$167,R27=Datos!$B$173),Datos!$D$180,IF(AND(Q27=Datos!$D$168,R27=Datos!$B$173),Datos!$D$180,IF(AND(Q27=Datos!$D$169,R27=Datos!$B$173),Datos!$F$180,IF(AND(Q27=Datos!$E$167,R27=Datos!$B$173),Datos!$D$180,IF(AND(Q27=Datos!$E$168,R27=Datos!$B$173),Datos!$E$180,IF(AND(Q27=Datos!$E$169,R27=Datos!$B$173),Datos!$F$180,IF(AND(Q27=Datos!$F$167,R27=Datos!$B$173),Datos!$E$180,IF(AND(Q27=Datos!$F$168,R27=Datos!$B$173),Datos!$E$180,IF(AND(Q27=Datos!$F$169,R27=Datos!$B$173),Datos!$G$180,IF(AND(Q27=Datos!$G$167,R27=Datos!$B$173),Datos!$E$180,IF(AND(Q27=Datos!$G$168,R27=Datos!$B$173),Datos!$F$180,IF(AND(Q27=Datos!$G$169,R27=Datos!$B$173),Datos!$G$180,IF(AND(Q27=Datos!$D$167,R27=Datos!$B$174),Datos!$D$182,IF(AND(Q27=Datos!$D$168,R27=Datos!$B$174),Datos!$D$182,IF(AND(Q27=Datos!$D$169,R27=Datos!$B$174),Datos!$F$182,IF(AND(Q27=Datos!$E$167,R27=Datos!$B$174),Datos!$D$182,IF(AND(Q27=Datos!$E$168,R27=Datos!$B$174),Datos!$E$182,IF(AND(Q27=Datos!$E$169,R27=Datos!$B$174),Datos!$F$182,IF(AND(Q27=Datos!$F$167,R27=Datos!$B$174),Datos!$E$182,IF(AND(Q27=Datos!$F$168,R27=Datos!$B$174),Datos!$E$182,IF(AND(Q27=Datos!$F$169,R27=Datos!$B$174),Datos!$G$182,IF(AND(Q27=Datos!$G$167,R27=Datos!$B$174),Datos!$E$183,IF(AND(Q27=Datos!$G$168,R27=Datos!$B$174),Datos!$F$182,IF(AND(Q27=Datos!$G$169,R27=Datos!$B$174),Datos!$G$183,IF(O27=Datos!$B$159,Datos!$G$183,"-"))))))))))))))))))))))))))))))))))))))))))))))))))</f>
        <v>-</v>
      </c>
      <c r="T27" s="50" t="str">
        <f t="shared" si="0"/>
        <v>-</v>
      </c>
      <c r="U27" s="52"/>
      <c r="V27" s="52"/>
      <c r="W27" s="52"/>
      <c r="X27" s="52"/>
      <c r="Y27" s="52"/>
      <c r="Z27" s="52"/>
      <c r="AA27" s="52"/>
      <c r="AB27" s="53"/>
    </row>
    <row r="28" spans="2:28" s="54" customFormat="1" ht="97.5" customHeight="1" thickBot="1">
      <c r="B28" s="411" t="str">
        <f>IF(Menú!$C$7="","-",Menú!$C$7)</f>
        <v>-</v>
      </c>
      <c r="C28" s="412"/>
      <c r="D28" s="43" t="str">
        <f>IF(B28="-","-",VLOOKUP(B28,Datos!$B$3:$C$25,2,FALSE))</f>
        <v>-</v>
      </c>
      <c r="E28" s="56"/>
      <c r="F28" s="51"/>
      <c r="G28" s="85"/>
      <c r="H28" s="85"/>
      <c r="I28" s="85"/>
      <c r="J28" s="85"/>
      <c r="K28" s="52"/>
      <c r="L28" s="52"/>
      <c r="M28" s="52"/>
      <c r="N28" s="52"/>
      <c r="O28" s="85"/>
      <c r="P28" s="85"/>
      <c r="Q28" s="50" t="str">
        <f>IF(AND(O28=Datos!$B$156,P28=Datos!$B$162),Datos!$D$167,IF(AND(O28=Datos!$B$156,P28=Datos!$B$163),Datos!$E$167,IF(AND(O28=Datos!$B$156,P28=Datos!$B$164),Datos!$F$167,IF(AND(O28=Datos!$B$156,P28=Datos!$B$165),Datos!$G$167,IF(AND(O28=Datos!$B$157,P28=Datos!$B$162),Datos!$D$168,IF(AND(O28=Datos!$B$157,P28=Datos!$B$163),Datos!$E$168,IF(AND(O28=Datos!$B$157,P28=Datos!$B$164),Datos!$F$168,IF(AND(O28=Datos!$B$157,P28=Datos!$B$165),Datos!$G$168,IF(AND(O28=Datos!$B$158,P28=Datos!$B$162),Datos!$D$169,IF(AND(O28=Datos!$B$158,P28=Datos!$B$163),Datos!$E$169,IF(AND(O28=Datos!$B$158,P28=Datos!$B$164),Datos!$F$169,IF(AND(O28=Datos!$B$158,P28=Datos!$B$165),Datos!$G$169,IF(AND(O28=Datos!$B$159,P28=Datos!$B$162),"N/A",IF(AND(O28=Datos!$B$159,P28=Datos!$B$163),"N/A",IF(AND(O28=Datos!$B$159,P28=Datos!$B$164),"N/A",IF(AND(O28=Datos!$B$159,P28=Datos!$B$165),"N/A","-"))))))))))))))))</f>
        <v>-</v>
      </c>
      <c r="R28" s="85"/>
      <c r="S28" s="50" t="str">
        <f>(IF(AND(Q28=Datos!$D$167,R28=Datos!$B$171),Datos!$D$176,IF(AND(Q28=Datos!$D$168,R28=Datos!$B$171),Datos!$D$176,IF(AND(Q28=Datos!$D$169,R28=Datos!$B$171),Datos!$F$176,IF(AND(Q28=Datos!$E$167,R28=Datos!$B$171),Datos!$D$176,IF(AND(Q28=Datos!$E$168,R28=Datos!$B$171),Datos!$E$176,IF(AND(Q28=Datos!$E$169,R28=Datos!$B$171),Datos!$F$176,IF(AND(Q28=Datos!$F$167,R28=Datos!$B$171),Datos!$E$176,IF(AND(Q28=Datos!$F$168,R28=Datos!$B$171),Datos!$E$176,IF(AND(Q28=Datos!$F$169,R28=Datos!$B$171),Datos!$G$176,IF(AND(Q28=Datos!$G$167,R28=Datos!$B$171),Datos!$E$176,IF(AND(Q28=Datos!$G$168,R28=Datos!$B$171),Datos!$F$176,IF(AND(Q28=Datos!$G$169,R28=Datos!$B$171),Datos!$G$176,IF(AND(Q28=Datos!$D$167,R28=Datos!$B$172),Datos!$D$178,IF(AND(Q28=Datos!$D$168,R28=Datos!$B$172),Datos!$D$178,IF(AND(Q28=Datos!$D$169,R28=Datos!$B$172),Datos!$F$178,IF(AND(Q28=Datos!$E$167,R28=Datos!$B$172),Datos!$D$178,IF(AND(Q28=Datos!$E$168,R28=Datos!$B$172),Datos!$E$178,IF(AND(Q28=Datos!$E$169,R28=Datos!$B$172),Datos!$F$178,IF(AND(Q28=Datos!$F$167,R28=Datos!$B$172),Datos!$E$178,IF(AND(Q28=Datos!$F$168,R28=Datos!$B$172),Datos!$E$178,IF(AND(Q28=Datos!$F$169,R28=Datos!$B$172),Datos!$G$178,IF(AND(Q28=Datos!$G$167,R28=Datos!$B$172),Datos!$E$178,IF(AND(Q28=Datos!$G$168,R28=Datos!$B$172),Datos!$F$178,IF(AND(Q28=Datos!$G$169,R28=Datos!$B$172),Datos!$G$179,IF(AND(Q28=Datos!$D$167,R28=Datos!$B$173),Datos!$D$180,IF(AND(Q28=Datos!$D$168,R28=Datos!$B$173),Datos!$D$180,IF(AND(Q28=Datos!$D$169,R28=Datos!$B$173),Datos!$F$180,IF(AND(Q28=Datos!$E$167,R28=Datos!$B$173),Datos!$D$180,IF(AND(Q28=Datos!$E$168,R28=Datos!$B$173),Datos!$E$180,IF(AND(Q28=Datos!$E$169,R28=Datos!$B$173),Datos!$F$180,IF(AND(Q28=Datos!$F$167,R28=Datos!$B$173),Datos!$E$180,IF(AND(Q28=Datos!$F$168,R28=Datos!$B$173),Datos!$E$180,IF(AND(Q28=Datos!$F$169,R28=Datos!$B$173),Datos!$G$180,IF(AND(Q28=Datos!$G$167,R28=Datos!$B$173),Datos!$E$180,IF(AND(Q28=Datos!$G$168,R28=Datos!$B$173),Datos!$F$180,IF(AND(Q28=Datos!$G$169,R28=Datos!$B$173),Datos!$G$180,IF(AND(Q28=Datos!$D$167,R28=Datos!$B$174),Datos!$D$182,IF(AND(Q28=Datos!$D$168,R28=Datos!$B$174),Datos!$D$182,IF(AND(Q28=Datos!$D$169,R28=Datos!$B$174),Datos!$F$182,IF(AND(Q28=Datos!$E$167,R28=Datos!$B$174),Datos!$D$182,IF(AND(Q28=Datos!$E$168,R28=Datos!$B$174),Datos!$E$182,IF(AND(Q28=Datos!$E$169,R28=Datos!$B$174),Datos!$F$182,IF(AND(Q28=Datos!$F$167,R28=Datos!$B$174),Datos!$E$182,IF(AND(Q28=Datos!$F$168,R28=Datos!$B$174),Datos!$E$182,IF(AND(Q28=Datos!$F$169,R28=Datos!$B$174),Datos!$G$182,IF(AND(Q28=Datos!$G$167,R28=Datos!$B$174),Datos!$E$183,IF(AND(Q28=Datos!$G$168,R28=Datos!$B$174),Datos!$F$182,IF(AND(Q28=Datos!$G$169,R28=Datos!$B$174),Datos!$G$183,IF(O28=Datos!$B$159,Datos!$G$183,"-"))))))))))))))))))))))))))))))))))))))))))))))))))</f>
        <v>-</v>
      </c>
      <c r="T28" s="50" t="str">
        <f t="shared" si="0"/>
        <v>-</v>
      </c>
      <c r="U28" s="52"/>
      <c r="V28" s="52"/>
      <c r="W28" s="52"/>
      <c r="X28" s="52"/>
      <c r="Y28" s="52"/>
      <c r="Z28" s="52"/>
      <c r="AA28" s="52"/>
      <c r="AB28" s="53"/>
    </row>
    <row r="29" spans="2:28" s="54" customFormat="1" ht="97.5" customHeight="1" thickBot="1">
      <c r="B29" s="411" t="str">
        <f>IF(Menú!$C$7="","-",Menú!$C$7)</f>
        <v>-</v>
      </c>
      <c r="C29" s="412"/>
      <c r="D29" s="43" t="str">
        <f>IF(B29="-","-",VLOOKUP(B29,Datos!$B$3:$C$25,2,FALSE))</f>
        <v>-</v>
      </c>
      <c r="E29" s="56"/>
      <c r="F29" s="51"/>
      <c r="G29" s="85"/>
      <c r="H29" s="85"/>
      <c r="I29" s="85"/>
      <c r="J29" s="85"/>
      <c r="K29" s="52"/>
      <c r="L29" s="52"/>
      <c r="M29" s="52"/>
      <c r="N29" s="52"/>
      <c r="O29" s="85"/>
      <c r="P29" s="85"/>
      <c r="Q29" s="50" t="str">
        <f>IF(AND(O29=Datos!$B$156,P29=Datos!$B$162),Datos!$D$167,IF(AND(O29=Datos!$B$156,P29=Datos!$B$163),Datos!$E$167,IF(AND(O29=Datos!$B$156,P29=Datos!$B$164),Datos!$F$167,IF(AND(O29=Datos!$B$156,P29=Datos!$B$165),Datos!$G$167,IF(AND(O29=Datos!$B$157,P29=Datos!$B$162),Datos!$D$168,IF(AND(O29=Datos!$B$157,P29=Datos!$B$163),Datos!$E$168,IF(AND(O29=Datos!$B$157,P29=Datos!$B$164),Datos!$F$168,IF(AND(O29=Datos!$B$157,P29=Datos!$B$165),Datos!$G$168,IF(AND(O29=Datos!$B$158,P29=Datos!$B$162),Datos!$D$169,IF(AND(O29=Datos!$B$158,P29=Datos!$B$163),Datos!$E$169,IF(AND(O29=Datos!$B$158,P29=Datos!$B$164),Datos!$F$169,IF(AND(O29=Datos!$B$158,P29=Datos!$B$165),Datos!$G$169,IF(AND(O29=Datos!$B$159,P29=Datos!$B$162),"N/A",IF(AND(O29=Datos!$B$159,P29=Datos!$B$163),"N/A",IF(AND(O29=Datos!$B$159,P29=Datos!$B$164),"N/A",IF(AND(O29=Datos!$B$159,P29=Datos!$B$165),"N/A","-"))))))))))))))))</f>
        <v>-</v>
      </c>
      <c r="R29" s="85"/>
      <c r="S29" s="50" t="str">
        <f>(IF(AND(Q29=Datos!$D$167,R29=Datos!$B$171),Datos!$D$176,IF(AND(Q29=Datos!$D$168,R29=Datos!$B$171),Datos!$D$176,IF(AND(Q29=Datos!$D$169,R29=Datos!$B$171),Datos!$F$176,IF(AND(Q29=Datos!$E$167,R29=Datos!$B$171),Datos!$D$176,IF(AND(Q29=Datos!$E$168,R29=Datos!$B$171),Datos!$E$176,IF(AND(Q29=Datos!$E$169,R29=Datos!$B$171),Datos!$F$176,IF(AND(Q29=Datos!$F$167,R29=Datos!$B$171),Datos!$E$176,IF(AND(Q29=Datos!$F$168,R29=Datos!$B$171),Datos!$E$176,IF(AND(Q29=Datos!$F$169,R29=Datos!$B$171),Datos!$G$176,IF(AND(Q29=Datos!$G$167,R29=Datos!$B$171),Datos!$E$176,IF(AND(Q29=Datos!$G$168,R29=Datos!$B$171),Datos!$F$176,IF(AND(Q29=Datos!$G$169,R29=Datos!$B$171),Datos!$G$176,IF(AND(Q29=Datos!$D$167,R29=Datos!$B$172),Datos!$D$178,IF(AND(Q29=Datos!$D$168,R29=Datos!$B$172),Datos!$D$178,IF(AND(Q29=Datos!$D$169,R29=Datos!$B$172),Datos!$F$178,IF(AND(Q29=Datos!$E$167,R29=Datos!$B$172),Datos!$D$178,IF(AND(Q29=Datos!$E$168,R29=Datos!$B$172),Datos!$E$178,IF(AND(Q29=Datos!$E$169,R29=Datos!$B$172),Datos!$F$178,IF(AND(Q29=Datos!$F$167,R29=Datos!$B$172),Datos!$E$178,IF(AND(Q29=Datos!$F$168,R29=Datos!$B$172),Datos!$E$178,IF(AND(Q29=Datos!$F$169,R29=Datos!$B$172),Datos!$G$178,IF(AND(Q29=Datos!$G$167,R29=Datos!$B$172),Datos!$E$178,IF(AND(Q29=Datos!$G$168,R29=Datos!$B$172),Datos!$F$178,IF(AND(Q29=Datos!$G$169,R29=Datos!$B$172),Datos!$G$179,IF(AND(Q29=Datos!$D$167,R29=Datos!$B$173),Datos!$D$180,IF(AND(Q29=Datos!$D$168,R29=Datos!$B$173),Datos!$D$180,IF(AND(Q29=Datos!$D$169,R29=Datos!$B$173),Datos!$F$180,IF(AND(Q29=Datos!$E$167,R29=Datos!$B$173),Datos!$D$180,IF(AND(Q29=Datos!$E$168,R29=Datos!$B$173),Datos!$E$180,IF(AND(Q29=Datos!$E$169,R29=Datos!$B$173),Datos!$F$180,IF(AND(Q29=Datos!$F$167,R29=Datos!$B$173),Datos!$E$180,IF(AND(Q29=Datos!$F$168,R29=Datos!$B$173),Datos!$E$180,IF(AND(Q29=Datos!$F$169,R29=Datos!$B$173),Datos!$G$180,IF(AND(Q29=Datos!$G$167,R29=Datos!$B$173),Datos!$E$180,IF(AND(Q29=Datos!$G$168,R29=Datos!$B$173),Datos!$F$180,IF(AND(Q29=Datos!$G$169,R29=Datos!$B$173),Datos!$G$180,IF(AND(Q29=Datos!$D$167,R29=Datos!$B$174),Datos!$D$182,IF(AND(Q29=Datos!$D$168,R29=Datos!$B$174),Datos!$D$182,IF(AND(Q29=Datos!$D$169,R29=Datos!$B$174),Datos!$F$182,IF(AND(Q29=Datos!$E$167,R29=Datos!$B$174),Datos!$D$182,IF(AND(Q29=Datos!$E$168,R29=Datos!$B$174),Datos!$E$182,IF(AND(Q29=Datos!$E$169,R29=Datos!$B$174),Datos!$F$182,IF(AND(Q29=Datos!$F$167,R29=Datos!$B$174),Datos!$E$182,IF(AND(Q29=Datos!$F$168,R29=Datos!$B$174),Datos!$E$182,IF(AND(Q29=Datos!$F$169,R29=Datos!$B$174),Datos!$G$182,IF(AND(Q29=Datos!$G$167,R29=Datos!$B$174),Datos!$E$183,IF(AND(Q29=Datos!$G$168,R29=Datos!$B$174),Datos!$F$182,IF(AND(Q29=Datos!$G$169,R29=Datos!$B$174),Datos!$G$183,IF(O29=Datos!$B$159,Datos!$G$183,"-"))))))))))))))))))))))))))))))))))))))))))))))))))</f>
        <v>-</v>
      </c>
      <c r="T29" s="50" t="str">
        <f t="shared" si="0"/>
        <v>-</v>
      </c>
      <c r="U29" s="52"/>
      <c r="V29" s="52"/>
      <c r="W29" s="52"/>
      <c r="X29" s="52"/>
      <c r="Y29" s="52"/>
      <c r="Z29" s="52"/>
      <c r="AA29" s="52"/>
      <c r="AB29" s="53"/>
    </row>
    <row r="30" spans="2:28" s="54" customFormat="1" ht="97.5" customHeight="1" thickBot="1">
      <c r="B30" s="411" t="str">
        <f>IF(Menú!$C$7="","-",Menú!$C$7)</f>
        <v>-</v>
      </c>
      <c r="C30" s="412"/>
      <c r="D30" s="43" t="str">
        <f>IF(B30="-","-",VLOOKUP(B30,Datos!$B$3:$C$25,2,FALSE))</f>
        <v>-</v>
      </c>
      <c r="E30" s="56"/>
      <c r="F30" s="51"/>
      <c r="G30" s="85"/>
      <c r="H30" s="85"/>
      <c r="I30" s="85"/>
      <c r="J30" s="85"/>
      <c r="K30" s="52"/>
      <c r="L30" s="52"/>
      <c r="M30" s="52"/>
      <c r="N30" s="52"/>
      <c r="O30" s="85"/>
      <c r="P30" s="85"/>
      <c r="Q30" s="50" t="str">
        <f>IF(AND(O30=Datos!$B$156,P30=Datos!$B$162),Datos!$D$167,IF(AND(O30=Datos!$B$156,P30=Datos!$B$163),Datos!$E$167,IF(AND(O30=Datos!$B$156,P30=Datos!$B$164),Datos!$F$167,IF(AND(O30=Datos!$B$156,P30=Datos!$B$165),Datos!$G$167,IF(AND(O30=Datos!$B$157,P30=Datos!$B$162),Datos!$D$168,IF(AND(O30=Datos!$B$157,P30=Datos!$B$163),Datos!$E$168,IF(AND(O30=Datos!$B$157,P30=Datos!$B$164),Datos!$F$168,IF(AND(O30=Datos!$B$157,P30=Datos!$B$165),Datos!$G$168,IF(AND(O30=Datos!$B$158,P30=Datos!$B$162),Datos!$D$169,IF(AND(O30=Datos!$B$158,P30=Datos!$B$163),Datos!$E$169,IF(AND(O30=Datos!$B$158,P30=Datos!$B$164),Datos!$F$169,IF(AND(O30=Datos!$B$158,P30=Datos!$B$165),Datos!$G$169,IF(AND(O30=Datos!$B$159,P30=Datos!$B$162),"N/A",IF(AND(O30=Datos!$B$159,P30=Datos!$B$163),"N/A",IF(AND(O30=Datos!$B$159,P30=Datos!$B$164),"N/A",IF(AND(O30=Datos!$B$159,P30=Datos!$B$165),"N/A","-"))))))))))))))))</f>
        <v>-</v>
      </c>
      <c r="R30" s="85"/>
      <c r="S30" s="50" t="str">
        <f>(IF(AND(Q30=Datos!$D$167,R30=Datos!$B$171),Datos!$D$176,IF(AND(Q30=Datos!$D$168,R30=Datos!$B$171),Datos!$D$176,IF(AND(Q30=Datos!$D$169,R30=Datos!$B$171),Datos!$F$176,IF(AND(Q30=Datos!$E$167,R30=Datos!$B$171),Datos!$D$176,IF(AND(Q30=Datos!$E$168,R30=Datos!$B$171),Datos!$E$176,IF(AND(Q30=Datos!$E$169,R30=Datos!$B$171),Datos!$F$176,IF(AND(Q30=Datos!$F$167,R30=Datos!$B$171),Datos!$E$176,IF(AND(Q30=Datos!$F$168,R30=Datos!$B$171),Datos!$E$176,IF(AND(Q30=Datos!$F$169,R30=Datos!$B$171),Datos!$G$176,IF(AND(Q30=Datos!$G$167,R30=Datos!$B$171),Datos!$E$176,IF(AND(Q30=Datos!$G$168,R30=Datos!$B$171),Datos!$F$176,IF(AND(Q30=Datos!$G$169,R30=Datos!$B$171),Datos!$G$176,IF(AND(Q30=Datos!$D$167,R30=Datos!$B$172),Datos!$D$178,IF(AND(Q30=Datos!$D$168,R30=Datos!$B$172),Datos!$D$178,IF(AND(Q30=Datos!$D$169,R30=Datos!$B$172),Datos!$F$178,IF(AND(Q30=Datos!$E$167,R30=Datos!$B$172),Datos!$D$178,IF(AND(Q30=Datos!$E$168,R30=Datos!$B$172),Datos!$E$178,IF(AND(Q30=Datos!$E$169,R30=Datos!$B$172),Datos!$F$178,IF(AND(Q30=Datos!$F$167,R30=Datos!$B$172),Datos!$E$178,IF(AND(Q30=Datos!$F$168,R30=Datos!$B$172),Datos!$E$178,IF(AND(Q30=Datos!$F$169,R30=Datos!$B$172),Datos!$G$178,IF(AND(Q30=Datos!$G$167,R30=Datos!$B$172),Datos!$E$178,IF(AND(Q30=Datos!$G$168,R30=Datos!$B$172),Datos!$F$178,IF(AND(Q30=Datos!$G$169,R30=Datos!$B$172),Datos!$G$179,IF(AND(Q30=Datos!$D$167,R30=Datos!$B$173),Datos!$D$180,IF(AND(Q30=Datos!$D$168,R30=Datos!$B$173),Datos!$D$180,IF(AND(Q30=Datos!$D$169,R30=Datos!$B$173),Datos!$F$180,IF(AND(Q30=Datos!$E$167,R30=Datos!$B$173),Datos!$D$180,IF(AND(Q30=Datos!$E$168,R30=Datos!$B$173),Datos!$E$180,IF(AND(Q30=Datos!$E$169,R30=Datos!$B$173),Datos!$F$180,IF(AND(Q30=Datos!$F$167,R30=Datos!$B$173),Datos!$E$180,IF(AND(Q30=Datos!$F$168,R30=Datos!$B$173),Datos!$E$180,IF(AND(Q30=Datos!$F$169,R30=Datos!$B$173),Datos!$G$180,IF(AND(Q30=Datos!$G$167,R30=Datos!$B$173),Datos!$E$180,IF(AND(Q30=Datos!$G$168,R30=Datos!$B$173),Datos!$F$180,IF(AND(Q30=Datos!$G$169,R30=Datos!$B$173),Datos!$G$180,IF(AND(Q30=Datos!$D$167,R30=Datos!$B$174),Datos!$D$182,IF(AND(Q30=Datos!$D$168,R30=Datos!$B$174),Datos!$D$182,IF(AND(Q30=Datos!$D$169,R30=Datos!$B$174),Datos!$F$182,IF(AND(Q30=Datos!$E$167,R30=Datos!$B$174),Datos!$D$182,IF(AND(Q30=Datos!$E$168,R30=Datos!$B$174),Datos!$E$182,IF(AND(Q30=Datos!$E$169,R30=Datos!$B$174),Datos!$F$182,IF(AND(Q30=Datos!$F$167,R30=Datos!$B$174),Datos!$E$182,IF(AND(Q30=Datos!$F$168,R30=Datos!$B$174),Datos!$E$182,IF(AND(Q30=Datos!$F$169,R30=Datos!$B$174),Datos!$G$182,IF(AND(Q30=Datos!$G$167,R30=Datos!$B$174),Datos!$E$183,IF(AND(Q30=Datos!$G$168,R30=Datos!$B$174),Datos!$F$182,IF(AND(Q30=Datos!$G$169,R30=Datos!$B$174),Datos!$G$183,IF(O30=Datos!$B$159,Datos!$G$183,"-"))))))))))))))))))))))))))))))))))))))))))))))))))</f>
        <v>-</v>
      </c>
      <c r="T30" s="50" t="str">
        <f t="shared" si="0"/>
        <v>-</v>
      </c>
      <c r="U30" s="52"/>
      <c r="V30" s="52"/>
      <c r="W30" s="52"/>
      <c r="X30" s="52"/>
      <c r="Y30" s="52"/>
      <c r="Z30" s="52"/>
      <c r="AA30" s="52"/>
      <c r="AB30" s="53"/>
    </row>
    <row r="31" spans="2:28" s="54" customFormat="1" ht="97.5" customHeight="1" thickBot="1">
      <c r="B31" s="411" t="str">
        <f>IF(Menú!$C$7="","-",Menú!$C$7)</f>
        <v>-</v>
      </c>
      <c r="C31" s="412"/>
      <c r="D31" s="43" t="str">
        <f>IF(B31="-","-",VLOOKUP(B31,Datos!$B$3:$C$25,2,FALSE))</f>
        <v>-</v>
      </c>
      <c r="E31" s="56"/>
      <c r="F31" s="51"/>
      <c r="G31" s="85"/>
      <c r="H31" s="85"/>
      <c r="I31" s="85"/>
      <c r="J31" s="85"/>
      <c r="K31" s="52"/>
      <c r="L31" s="52"/>
      <c r="M31" s="52"/>
      <c r="N31" s="52"/>
      <c r="O31" s="85"/>
      <c r="P31" s="85"/>
      <c r="Q31" s="50" t="str">
        <f>IF(AND(O31=Datos!$B$156,P31=Datos!$B$162),Datos!$D$167,IF(AND(O31=Datos!$B$156,P31=Datos!$B$163),Datos!$E$167,IF(AND(O31=Datos!$B$156,P31=Datos!$B$164),Datos!$F$167,IF(AND(O31=Datos!$B$156,P31=Datos!$B$165),Datos!$G$167,IF(AND(O31=Datos!$B$157,P31=Datos!$B$162),Datos!$D$168,IF(AND(O31=Datos!$B$157,P31=Datos!$B$163),Datos!$E$168,IF(AND(O31=Datos!$B$157,P31=Datos!$B$164),Datos!$F$168,IF(AND(O31=Datos!$B$157,P31=Datos!$B$165),Datos!$G$168,IF(AND(O31=Datos!$B$158,P31=Datos!$B$162),Datos!$D$169,IF(AND(O31=Datos!$B$158,P31=Datos!$B$163),Datos!$E$169,IF(AND(O31=Datos!$B$158,P31=Datos!$B$164),Datos!$F$169,IF(AND(O31=Datos!$B$158,P31=Datos!$B$165),Datos!$G$169,IF(AND(O31=Datos!$B$159,P31=Datos!$B$162),"N/A",IF(AND(O31=Datos!$B$159,P31=Datos!$B$163),"N/A",IF(AND(O31=Datos!$B$159,P31=Datos!$B$164),"N/A",IF(AND(O31=Datos!$B$159,P31=Datos!$B$165),"N/A","-"))))))))))))))))</f>
        <v>-</v>
      </c>
      <c r="R31" s="85"/>
      <c r="S31" s="50" t="str">
        <f>(IF(AND(Q31=Datos!$D$167,R31=Datos!$B$171),Datos!$D$176,IF(AND(Q31=Datos!$D$168,R31=Datos!$B$171),Datos!$D$176,IF(AND(Q31=Datos!$D$169,R31=Datos!$B$171),Datos!$F$176,IF(AND(Q31=Datos!$E$167,R31=Datos!$B$171),Datos!$D$176,IF(AND(Q31=Datos!$E$168,R31=Datos!$B$171),Datos!$E$176,IF(AND(Q31=Datos!$E$169,R31=Datos!$B$171),Datos!$F$176,IF(AND(Q31=Datos!$F$167,R31=Datos!$B$171),Datos!$E$176,IF(AND(Q31=Datos!$F$168,R31=Datos!$B$171),Datos!$E$176,IF(AND(Q31=Datos!$F$169,R31=Datos!$B$171),Datos!$G$176,IF(AND(Q31=Datos!$G$167,R31=Datos!$B$171),Datos!$E$176,IF(AND(Q31=Datos!$G$168,R31=Datos!$B$171),Datos!$F$176,IF(AND(Q31=Datos!$G$169,R31=Datos!$B$171),Datos!$G$176,IF(AND(Q31=Datos!$D$167,R31=Datos!$B$172),Datos!$D$178,IF(AND(Q31=Datos!$D$168,R31=Datos!$B$172),Datos!$D$178,IF(AND(Q31=Datos!$D$169,R31=Datos!$B$172),Datos!$F$178,IF(AND(Q31=Datos!$E$167,R31=Datos!$B$172),Datos!$D$178,IF(AND(Q31=Datos!$E$168,R31=Datos!$B$172),Datos!$E$178,IF(AND(Q31=Datos!$E$169,R31=Datos!$B$172),Datos!$F$178,IF(AND(Q31=Datos!$F$167,R31=Datos!$B$172),Datos!$E$178,IF(AND(Q31=Datos!$F$168,R31=Datos!$B$172),Datos!$E$178,IF(AND(Q31=Datos!$F$169,R31=Datos!$B$172),Datos!$G$178,IF(AND(Q31=Datos!$G$167,R31=Datos!$B$172),Datos!$E$178,IF(AND(Q31=Datos!$G$168,R31=Datos!$B$172),Datos!$F$178,IF(AND(Q31=Datos!$G$169,R31=Datos!$B$172),Datos!$G$179,IF(AND(Q31=Datos!$D$167,R31=Datos!$B$173),Datos!$D$180,IF(AND(Q31=Datos!$D$168,R31=Datos!$B$173),Datos!$D$180,IF(AND(Q31=Datos!$D$169,R31=Datos!$B$173),Datos!$F$180,IF(AND(Q31=Datos!$E$167,R31=Datos!$B$173),Datos!$D$180,IF(AND(Q31=Datos!$E$168,R31=Datos!$B$173),Datos!$E$180,IF(AND(Q31=Datos!$E$169,R31=Datos!$B$173),Datos!$F$180,IF(AND(Q31=Datos!$F$167,R31=Datos!$B$173),Datos!$E$180,IF(AND(Q31=Datos!$F$168,R31=Datos!$B$173),Datos!$E$180,IF(AND(Q31=Datos!$F$169,R31=Datos!$B$173),Datos!$G$180,IF(AND(Q31=Datos!$G$167,R31=Datos!$B$173),Datos!$E$180,IF(AND(Q31=Datos!$G$168,R31=Datos!$B$173),Datos!$F$180,IF(AND(Q31=Datos!$G$169,R31=Datos!$B$173),Datos!$G$180,IF(AND(Q31=Datos!$D$167,R31=Datos!$B$174),Datos!$D$182,IF(AND(Q31=Datos!$D$168,R31=Datos!$B$174),Datos!$D$182,IF(AND(Q31=Datos!$D$169,R31=Datos!$B$174),Datos!$F$182,IF(AND(Q31=Datos!$E$167,R31=Datos!$B$174),Datos!$D$182,IF(AND(Q31=Datos!$E$168,R31=Datos!$B$174),Datos!$E$182,IF(AND(Q31=Datos!$E$169,R31=Datos!$B$174),Datos!$F$182,IF(AND(Q31=Datos!$F$167,R31=Datos!$B$174),Datos!$E$182,IF(AND(Q31=Datos!$F$168,R31=Datos!$B$174),Datos!$E$182,IF(AND(Q31=Datos!$F$169,R31=Datos!$B$174),Datos!$G$182,IF(AND(Q31=Datos!$G$167,R31=Datos!$B$174),Datos!$E$183,IF(AND(Q31=Datos!$G$168,R31=Datos!$B$174),Datos!$F$182,IF(AND(Q31=Datos!$G$169,R31=Datos!$B$174),Datos!$G$183,IF(O31=Datos!$B$159,Datos!$G$183,"-"))))))))))))))))))))))))))))))))))))))))))))))))))</f>
        <v>-</v>
      </c>
      <c r="T31" s="50" t="str">
        <f t="shared" si="0"/>
        <v>-</v>
      </c>
      <c r="U31" s="52"/>
      <c r="V31" s="52"/>
      <c r="W31" s="52"/>
      <c r="X31" s="52"/>
      <c r="Y31" s="52"/>
      <c r="Z31" s="52"/>
      <c r="AA31" s="52"/>
      <c r="AB31" s="53"/>
    </row>
    <row r="32" spans="2:28" s="54" customFormat="1" ht="97.5" customHeight="1" thickBot="1">
      <c r="B32" s="411" t="str">
        <f>IF(Menú!$C$7="","-",Menú!$C$7)</f>
        <v>-</v>
      </c>
      <c r="C32" s="412"/>
      <c r="D32" s="43" t="str">
        <f>IF(B32="-","-",VLOOKUP(B32,Datos!$B$3:$C$25,2,FALSE))</f>
        <v>-</v>
      </c>
      <c r="E32" s="56"/>
      <c r="F32" s="51"/>
      <c r="G32" s="85"/>
      <c r="H32" s="85"/>
      <c r="I32" s="85"/>
      <c r="J32" s="85"/>
      <c r="K32" s="52"/>
      <c r="L32" s="52"/>
      <c r="M32" s="52"/>
      <c r="N32" s="52"/>
      <c r="O32" s="85"/>
      <c r="P32" s="85"/>
      <c r="Q32" s="50" t="str">
        <f>IF(AND(O32=Datos!$B$156,P32=Datos!$B$162),Datos!$D$167,IF(AND(O32=Datos!$B$156,P32=Datos!$B$163),Datos!$E$167,IF(AND(O32=Datos!$B$156,P32=Datos!$B$164),Datos!$F$167,IF(AND(O32=Datos!$B$156,P32=Datos!$B$165),Datos!$G$167,IF(AND(O32=Datos!$B$157,P32=Datos!$B$162),Datos!$D$168,IF(AND(O32=Datos!$B$157,P32=Datos!$B$163),Datos!$E$168,IF(AND(O32=Datos!$B$157,P32=Datos!$B$164),Datos!$F$168,IF(AND(O32=Datos!$B$157,P32=Datos!$B$165),Datos!$G$168,IF(AND(O32=Datos!$B$158,P32=Datos!$B$162),Datos!$D$169,IF(AND(O32=Datos!$B$158,P32=Datos!$B$163),Datos!$E$169,IF(AND(O32=Datos!$B$158,P32=Datos!$B$164),Datos!$F$169,IF(AND(O32=Datos!$B$158,P32=Datos!$B$165),Datos!$G$169,IF(AND(O32=Datos!$B$159,P32=Datos!$B$162),"N/A",IF(AND(O32=Datos!$B$159,P32=Datos!$B$163),"N/A",IF(AND(O32=Datos!$B$159,P32=Datos!$B$164),"N/A",IF(AND(O32=Datos!$B$159,P32=Datos!$B$165),"N/A","-"))))))))))))))))</f>
        <v>-</v>
      </c>
      <c r="R32" s="85"/>
      <c r="S32" s="50" t="str">
        <f>(IF(AND(Q32=Datos!$D$167,R32=Datos!$B$171),Datos!$D$176,IF(AND(Q32=Datos!$D$168,R32=Datos!$B$171),Datos!$D$176,IF(AND(Q32=Datos!$D$169,R32=Datos!$B$171),Datos!$F$176,IF(AND(Q32=Datos!$E$167,R32=Datos!$B$171),Datos!$D$176,IF(AND(Q32=Datos!$E$168,R32=Datos!$B$171),Datos!$E$176,IF(AND(Q32=Datos!$E$169,R32=Datos!$B$171),Datos!$F$176,IF(AND(Q32=Datos!$F$167,R32=Datos!$B$171),Datos!$E$176,IF(AND(Q32=Datos!$F$168,R32=Datos!$B$171),Datos!$E$176,IF(AND(Q32=Datos!$F$169,R32=Datos!$B$171),Datos!$G$176,IF(AND(Q32=Datos!$G$167,R32=Datos!$B$171),Datos!$E$176,IF(AND(Q32=Datos!$G$168,R32=Datos!$B$171),Datos!$F$176,IF(AND(Q32=Datos!$G$169,R32=Datos!$B$171),Datos!$G$176,IF(AND(Q32=Datos!$D$167,R32=Datos!$B$172),Datos!$D$178,IF(AND(Q32=Datos!$D$168,R32=Datos!$B$172),Datos!$D$178,IF(AND(Q32=Datos!$D$169,R32=Datos!$B$172),Datos!$F$178,IF(AND(Q32=Datos!$E$167,R32=Datos!$B$172),Datos!$D$178,IF(AND(Q32=Datos!$E$168,R32=Datos!$B$172),Datos!$E$178,IF(AND(Q32=Datos!$E$169,R32=Datos!$B$172),Datos!$F$178,IF(AND(Q32=Datos!$F$167,R32=Datos!$B$172),Datos!$E$178,IF(AND(Q32=Datos!$F$168,R32=Datos!$B$172),Datos!$E$178,IF(AND(Q32=Datos!$F$169,R32=Datos!$B$172),Datos!$G$178,IF(AND(Q32=Datos!$G$167,R32=Datos!$B$172),Datos!$E$178,IF(AND(Q32=Datos!$G$168,R32=Datos!$B$172),Datos!$F$178,IF(AND(Q32=Datos!$G$169,R32=Datos!$B$172),Datos!$G$179,IF(AND(Q32=Datos!$D$167,R32=Datos!$B$173),Datos!$D$180,IF(AND(Q32=Datos!$D$168,R32=Datos!$B$173),Datos!$D$180,IF(AND(Q32=Datos!$D$169,R32=Datos!$B$173),Datos!$F$180,IF(AND(Q32=Datos!$E$167,R32=Datos!$B$173),Datos!$D$180,IF(AND(Q32=Datos!$E$168,R32=Datos!$B$173),Datos!$E$180,IF(AND(Q32=Datos!$E$169,R32=Datos!$B$173),Datos!$F$180,IF(AND(Q32=Datos!$F$167,R32=Datos!$B$173),Datos!$E$180,IF(AND(Q32=Datos!$F$168,R32=Datos!$B$173),Datos!$E$180,IF(AND(Q32=Datos!$F$169,R32=Datos!$B$173),Datos!$G$180,IF(AND(Q32=Datos!$G$167,R32=Datos!$B$173),Datos!$E$180,IF(AND(Q32=Datos!$G$168,R32=Datos!$B$173),Datos!$F$180,IF(AND(Q32=Datos!$G$169,R32=Datos!$B$173),Datos!$G$180,IF(AND(Q32=Datos!$D$167,R32=Datos!$B$174),Datos!$D$182,IF(AND(Q32=Datos!$D$168,R32=Datos!$B$174),Datos!$D$182,IF(AND(Q32=Datos!$D$169,R32=Datos!$B$174),Datos!$F$182,IF(AND(Q32=Datos!$E$167,R32=Datos!$B$174),Datos!$D$182,IF(AND(Q32=Datos!$E$168,R32=Datos!$B$174),Datos!$E$182,IF(AND(Q32=Datos!$E$169,R32=Datos!$B$174),Datos!$F$182,IF(AND(Q32=Datos!$F$167,R32=Datos!$B$174),Datos!$E$182,IF(AND(Q32=Datos!$F$168,R32=Datos!$B$174),Datos!$E$182,IF(AND(Q32=Datos!$F$169,R32=Datos!$B$174),Datos!$G$182,IF(AND(Q32=Datos!$G$167,R32=Datos!$B$174),Datos!$E$183,IF(AND(Q32=Datos!$G$168,R32=Datos!$B$174),Datos!$F$182,IF(AND(Q32=Datos!$G$169,R32=Datos!$B$174),Datos!$G$183,IF(O32=Datos!$B$159,Datos!$G$183,"-"))))))))))))))))))))))))))))))))))))))))))))))))))</f>
        <v>-</v>
      </c>
      <c r="T32" s="50" t="str">
        <f t="shared" si="0"/>
        <v>-</v>
      </c>
      <c r="U32" s="52"/>
      <c r="V32" s="52"/>
      <c r="W32" s="52"/>
      <c r="X32" s="52"/>
      <c r="Y32" s="52"/>
      <c r="Z32" s="52"/>
      <c r="AA32" s="52"/>
      <c r="AB32" s="53"/>
    </row>
    <row r="33" spans="2:28" s="54" customFormat="1" ht="97.5" customHeight="1" thickBot="1">
      <c r="B33" s="411" t="str">
        <f>IF(Menú!$C$7="","-",Menú!$C$7)</f>
        <v>-</v>
      </c>
      <c r="C33" s="412"/>
      <c r="D33" s="43" t="str">
        <f>IF(B33="-","-",VLOOKUP(B33,Datos!$B$3:$C$25,2,FALSE))</f>
        <v>-</v>
      </c>
      <c r="E33" s="56"/>
      <c r="F33" s="51"/>
      <c r="G33" s="85"/>
      <c r="H33" s="85"/>
      <c r="I33" s="85"/>
      <c r="J33" s="85"/>
      <c r="K33" s="52"/>
      <c r="L33" s="52"/>
      <c r="M33" s="52"/>
      <c r="N33" s="52"/>
      <c r="O33" s="85"/>
      <c r="P33" s="85"/>
      <c r="Q33" s="50" t="str">
        <f>IF(AND(O33=Datos!$B$156,P33=Datos!$B$162),Datos!$D$167,IF(AND(O33=Datos!$B$156,P33=Datos!$B$163),Datos!$E$167,IF(AND(O33=Datos!$B$156,P33=Datos!$B$164),Datos!$F$167,IF(AND(O33=Datos!$B$156,P33=Datos!$B$165),Datos!$G$167,IF(AND(O33=Datos!$B$157,P33=Datos!$B$162),Datos!$D$168,IF(AND(O33=Datos!$B$157,P33=Datos!$B$163),Datos!$E$168,IF(AND(O33=Datos!$B$157,P33=Datos!$B$164),Datos!$F$168,IF(AND(O33=Datos!$B$157,P33=Datos!$B$165),Datos!$G$168,IF(AND(O33=Datos!$B$158,P33=Datos!$B$162),Datos!$D$169,IF(AND(O33=Datos!$B$158,P33=Datos!$B$163),Datos!$E$169,IF(AND(O33=Datos!$B$158,P33=Datos!$B$164),Datos!$F$169,IF(AND(O33=Datos!$B$158,P33=Datos!$B$165),Datos!$G$169,IF(AND(O33=Datos!$B$159,P33=Datos!$B$162),"N/A",IF(AND(O33=Datos!$B$159,P33=Datos!$B$163),"N/A",IF(AND(O33=Datos!$B$159,P33=Datos!$B$164),"N/A",IF(AND(O33=Datos!$B$159,P33=Datos!$B$165),"N/A","-"))))))))))))))))</f>
        <v>-</v>
      </c>
      <c r="R33" s="85"/>
      <c r="S33" s="50" t="str">
        <f>(IF(AND(Q33=Datos!$D$167,R33=Datos!$B$171),Datos!$D$176,IF(AND(Q33=Datos!$D$168,R33=Datos!$B$171),Datos!$D$176,IF(AND(Q33=Datos!$D$169,R33=Datos!$B$171),Datos!$F$176,IF(AND(Q33=Datos!$E$167,R33=Datos!$B$171),Datos!$D$176,IF(AND(Q33=Datos!$E$168,R33=Datos!$B$171),Datos!$E$176,IF(AND(Q33=Datos!$E$169,R33=Datos!$B$171),Datos!$F$176,IF(AND(Q33=Datos!$F$167,R33=Datos!$B$171),Datos!$E$176,IF(AND(Q33=Datos!$F$168,R33=Datos!$B$171),Datos!$E$176,IF(AND(Q33=Datos!$F$169,R33=Datos!$B$171),Datos!$G$176,IF(AND(Q33=Datos!$G$167,R33=Datos!$B$171),Datos!$E$176,IF(AND(Q33=Datos!$G$168,R33=Datos!$B$171),Datos!$F$176,IF(AND(Q33=Datos!$G$169,R33=Datos!$B$171),Datos!$G$176,IF(AND(Q33=Datos!$D$167,R33=Datos!$B$172),Datos!$D$178,IF(AND(Q33=Datos!$D$168,R33=Datos!$B$172),Datos!$D$178,IF(AND(Q33=Datos!$D$169,R33=Datos!$B$172),Datos!$F$178,IF(AND(Q33=Datos!$E$167,R33=Datos!$B$172),Datos!$D$178,IF(AND(Q33=Datos!$E$168,R33=Datos!$B$172),Datos!$E$178,IF(AND(Q33=Datos!$E$169,R33=Datos!$B$172),Datos!$F$178,IF(AND(Q33=Datos!$F$167,R33=Datos!$B$172),Datos!$E$178,IF(AND(Q33=Datos!$F$168,R33=Datos!$B$172),Datos!$E$178,IF(AND(Q33=Datos!$F$169,R33=Datos!$B$172),Datos!$G$178,IF(AND(Q33=Datos!$G$167,R33=Datos!$B$172),Datos!$E$178,IF(AND(Q33=Datos!$G$168,R33=Datos!$B$172),Datos!$F$178,IF(AND(Q33=Datos!$G$169,R33=Datos!$B$172),Datos!$G$179,IF(AND(Q33=Datos!$D$167,R33=Datos!$B$173),Datos!$D$180,IF(AND(Q33=Datos!$D$168,R33=Datos!$B$173),Datos!$D$180,IF(AND(Q33=Datos!$D$169,R33=Datos!$B$173),Datos!$F$180,IF(AND(Q33=Datos!$E$167,R33=Datos!$B$173),Datos!$D$180,IF(AND(Q33=Datos!$E$168,R33=Datos!$B$173),Datos!$E$180,IF(AND(Q33=Datos!$E$169,R33=Datos!$B$173),Datos!$F$180,IF(AND(Q33=Datos!$F$167,R33=Datos!$B$173),Datos!$E$180,IF(AND(Q33=Datos!$F$168,R33=Datos!$B$173),Datos!$E$180,IF(AND(Q33=Datos!$F$169,R33=Datos!$B$173),Datos!$G$180,IF(AND(Q33=Datos!$G$167,R33=Datos!$B$173),Datos!$E$180,IF(AND(Q33=Datos!$G$168,R33=Datos!$B$173),Datos!$F$180,IF(AND(Q33=Datos!$G$169,R33=Datos!$B$173),Datos!$G$180,IF(AND(Q33=Datos!$D$167,R33=Datos!$B$174),Datos!$D$182,IF(AND(Q33=Datos!$D$168,R33=Datos!$B$174),Datos!$D$182,IF(AND(Q33=Datos!$D$169,R33=Datos!$B$174),Datos!$F$182,IF(AND(Q33=Datos!$E$167,R33=Datos!$B$174),Datos!$D$182,IF(AND(Q33=Datos!$E$168,R33=Datos!$B$174),Datos!$E$182,IF(AND(Q33=Datos!$E$169,R33=Datos!$B$174),Datos!$F$182,IF(AND(Q33=Datos!$F$167,R33=Datos!$B$174),Datos!$E$182,IF(AND(Q33=Datos!$F$168,R33=Datos!$B$174),Datos!$E$182,IF(AND(Q33=Datos!$F$169,R33=Datos!$B$174),Datos!$G$182,IF(AND(Q33=Datos!$G$167,R33=Datos!$B$174),Datos!$E$183,IF(AND(Q33=Datos!$G$168,R33=Datos!$B$174),Datos!$F$182,IF(AND(Q33=Datos!$G$169,R33=Datos!$B$174),Datos!$G$183,IF(O33=Datos!$B$159,Datos!$G$183,"-"))))))))))))))))))))))))))))))))))))))))))))))))))</f>
        <v>-</v>
      </c>
      <c r="T33" s="50" t="str">
        <f t="shared" si="0"/>
        <v>-</v>
      </c>
      <c r="U33" s="52"/>
      <c r="V33" s="52"/>
      <c r="W33" s="52"/>
      <c r="X33" s="52"/>
      <c r="Y33" s="52"/>
      <c r="Z33" s="52"/>
      <c r="AA33" s="52"/>
      <c r="AB33" s="53"/>
    </row>
    <row r="34" spans="2:28" s="54" customFormat="1" ht="97.5" customHeight="1" thickBot="1">
      <c r="B34" s="411" t="str">
        <f>IF(Menú!$C$7="","-",Menú!$C$7)</f>
        <v>-</v>
      </c>
      <c r="C34" s="412"/>
      <c r="D34" s="43" t="str">
        <f>IF(B34="-","-",VLOOKUP(B34,Datos!$B$3:$C$25,2,FALSE))</f>
        <v>-</v>
      </c>
      <c r="E34" s="56"/>
      <c r="F34" s="51"/>
      <c r="G34" s="85"/>
      <c r="H34" s="85"/>
      <c r="I34" s="85"/>
      <c r="J34" s="85"/>
      <c r="K34" s="52"/>
      <c r="L34" s="52"/>
      <c r="M34" s="52"/>
      <c r="N34" s="52"/>
      <c r="O34" s="85"/>
      <c r="P34" s="85"/>
      <c r="Q34" s="50" t="str">
        <f>IF(AND(O34=Datos!$B$156,P34=Datos!$B$162),Datos!$D$167,IF(AND(O34=Datos!$B$156,P34=Datos!$B$163),Datos!$E$167,IF(AND(O34=Datos!$B$156,P34=Datos!$B$164),Datos!$F$167,IF(AND(O34=Datos!$B$156,P34=Datos!$B$165),Datos!$G$167,IF(AND(O34=Datos!$B$157,P34=Datos!$B$162),Datos!$D$168,IF(AND(O34=Datos!$B$157,P34=Datos!$B$163),Datos!$E$168,IF(AND(O34=Datos!$B$157,P34=Datos!$B$164),Datos!$F$168,IF(AND(O34=Datos!$B$157,P34=Datos!$B$165),Datos!$G$168,IF(AND(O34=Datos!$B$158,P34=Datos!$B$162),Datos!$D$169,IF(AND(O34=Datos!$B$158,P34=Datos!$B$163),Datos!$E$169,IF(AND(O34=Datos!$B$158,P34=Datos!$B$164),Datos!$F$169,IF(AND(O34=Datos!$B$158,P34=Datos!$B$165),Datos!$G$169,IF(AND(O34=Datos!$B$159,P34=Datos!$B$162),"N/A",IF(AND(O34=Datos!$B$159,P34=Datos!$B$163),"N/A",IF(AND(O34=Datos!$B$159,P34=Datos!$B$164),"N/A",IF(AND(O34=Datos!$B$159,P34=Datos!$B$165),"N/A","-"))))))))))))))))</f>
        <v>-</v>
      </c>
      <c r="R34" s="85"/>
      <c r="S34" s="50" t="str">
        <f>(IF(AND(Q34=Datos!$D$167,R34=Datos!$B$171),Datos!$D$176,IF(AND(Q34=Datos!$D$168,R34=Datos!$B$171),Datos!$D$176,IF(AND(Q34=Datos!$D$169,R34=Datos!$B$171),Datos!$F$176,IF(AND(Q34=Datos!$E$167,R34=Datos!$B$171),Datos!$D$176,IF(AND(Q34=Datos!$E$168,R34=Datos!$B$171),Datos!$E$176,IF(AND(Q34=Datos!$E$169,R34=Datos!$B$171),Datos!$F$176,IF(AND(Q34=Datos!$F$167,R34=Datos!$B$171),Datos!$E$176,IF(AND(Q34=Datos!$F$168,R34=Datos!$B$171),Datos!$E$176,IF(AND(Q34=Datos!$F$169,R34=Datos!$B$171),Datos!$G$176,IF(AND(Q34=Datos!$G$167,R34=Datos!$B$171),Datos!$E$176,IF(AND(Q34=Datos!$G$168,R34=Datos!$B$171),Datos!$F$176,IF(AND(Q34=Datos!$G$169,R34=Datos!$B$171),Datos!$G$176,IF(AND(Q34=Datos!$D$167,R34=Datos!$B$172),Datos!$D$178,IF(AND(Q34=Datos!$D$168,R34=Datos!$B$172),Datos!$D$178,IF(AND(Q34=Datos!$D$169,R34=Datos!$B$172),Datos!$F$178,IF(AND(Q34=Datos!$E$167,R34=Datos!$B$172),Datos!$D$178,IF(AND(Q34=Datos!$E$168,R34=Datos!$B$172),Datos!$E$178,IF(AND(Q34=Datos!$E$169,R34=Datos!$B$172),Datos!$F$178,IF(AND(Q34=Datos!$F$167,R34=Datos!$B$172),Datos!$E$178,IF(AND(Q34=Datos!$F$168,R34=Datos!$B$172),Datos!$E$178,IF(AND(Q34=Datos!$F$169,R34=Datos!$B$172),Datos!$G$178,IF(AND(Q34=Datos!$G$167,R34=Datos!$B$172),Datos!$E$178,IF(AND(Q34=Datos!$G$168,R34=Datos!$B$172),Datos!$F$178,IF(AND(Q34=Datos!$G$169,R34=Datos!$B$172),Datos!$G$179,IF(AND(Q34=Datos!$D$167,R34=Datos!$B$173),Datos!$D$180,IF(AND(Q34=Datos!$D$168,R34=Datos!$B$173),Datos!$D$180,IF(AND(Q34=Datos!$D$169,R34=Datos!$B$173),Datos!$F$180,IF(AND(Q34=Datos!$E$167,R34=Datos!$B$173),Datos!$D$180,IF(AND(Q34=Datos!$E$168,R34=Datos!$B$173),Datos!$E$180,IF(AND(Q34=Datos!$E$169,R34=Datos!$B$173),Datos!$F$180,IF(AND(Q34=Datos!$F$167,R34=Datos!$B$173),Datos!$E$180,IF(AND(Q34=Datos!$F$168,R34=Datos!$B$173),Datos!$E$180,IF(AND(Q34=Datos!$F$169,R34=Datos!$B$173),Datos!$G$180,IF(AND(Q34=Datos!$G$167,R34=Datos!$B$173),Datos!$E$180,IF(AND(Q34=Datos!$G$168,R34=Datos!$B$173),Datos!$F$180,IF(AND(Q34=Datos!$G$169,R34=Datos!$B$173),Datos!$G$180,IF(AND(Q34=Datos!$D$167,R34=Datos!$B$174),Datos!$D$182,IF(AND(Q34=Datos!$D$168,R34=Datos!$B$174),Datos!$D$182,IF(AND(Q34=Datos!$D$169,R34=Datos!$B$174),Datos!$F$182,IF(AND(Q34=Datos!$E$167,R34=Datos!$B$174),Datos!$D$182,IF(AND(Q34=Datos!$E$168,R34=Datos!$B$174),Datos!$E$182,IF(AND(Q34=Datos!$E$169,R34=Datos!$B$174),Datos!$F$182,IF(AND(Q34=Datos!$F$167,R34=Datos!$B$174),Datos!$E$182,IF(AND(Q34=Datos!$F$168,R34=Datos!$B$174),Datos!$E$182,IF(AND(Q34=Datos!$F$169,R34=Datos!$B$174),Datos!$G$182,IF(AND(Q34=Datos!$G$167,R34=Datos!$B$174),Datos!$E$183,IF(AND(Q34=Datos!$G$168,R34=Datos!$B$174),Datos!$F$182,IF(AND(Q34=Datos!$G$169,R34=Datos!$B$174),Datos!$G$183,IF(O34=Datos!$B$159,Datos!$G$183,"-"))))))))))))))))))))))))))))))))))))))))))))))))))</f>
        <v>-</v>
      </c>
      <c r="T34" s="50" t="str">
        <f t="shared" si="0"/>
        <v>-</v>
      </c>
      <c r="U34" s="52"/>
      <c r="V34" s="52"/>
      <c r="W34" s="52"/>
      <c r="X34" s="52"/>
      <c r="Y34" s="52"/>
      <c r="Z34" s="52"/>
      <c r="AA34" s="52"/>
      <c r="AB34" s="53"/>
    </row>
    <row r="35" spans="2:28" s="54" customFormat="1" ht="97.5" customHeight="1" thickBot="1">
      <c r="B35" s="411" t="str">
        <f>IF(Menú!$C$7="","-",Menú!$C$7)</f>
        <v>-</v>
      </c>
      <c r="C35" s="412"/>
      <c r="D35" s="43" t="str">
        <f>IF(B35="-","-",VLOOKUP(B35,Datos!$B$3:$C$25,2,FALSE))</f>
        <v>-</v>
      </c>
      <c r="E35" s="56"/>
      <c r="F35" s="51"/>
      <c r="G35" s="85"/>
      <c r="H35" s="85"/>
      <c r="I35" s="85"/>
      <c r="J35" s="85"/>
      <c r="K35" s="52"/>
      <c r="L35" s="52"/>
      <c r="M35" s="52"/>
      <c r="N35" s="52"/>
      <c r="O35" s="85"/>
      <c r="P35" s="85"/>
      <c r="Q35" s="50" t="str">
        <f>IF(AND(O35=Datos!$B$156,P35=Datos!$B$162),Datos!$D$167,IF(AND(O35=Datos!$B$156,P35=Datos!$B$163),Datos!$E$167,IF(AND(O35=Datos!$B$156,P35=Datos!$B$164),Datos!$F$167,IF(AND(O35=Datos!$B$156,P35=Datos!$B$165),Datos!$G$167,IF(AND(O35=Datos!$B$157,P35=Datos!$B$162),Datos!$D$168,IF(AND(O35=Datos!$B$157,P35=Datos!$B$163),Datos!$E$168,IF(AND(O35=Datos!$B$157,P35=Datos!$B$164),Datos!$F$168,IF(AND(O35=Datos!$B$157,P35=Datos!$B$165),Datos!$G$168,IF(AND(O35=Datos!$B$158,P35=Datos!$B$162),Datos!$D$169,IF(AND(O35=Datos!$B$158,P35=Datos!$B$163),Datos!$E$169,IF(AND(O35=Datos!$B$158,P35=Datos!$B$164),Datos!$F$169,IF(AND(O35=Datos!$B$158,P35=Datos!$B$165),Datos!$G$169,IF(AND(O35=Datos!$B$159,P35=Datos!$B$162),"N/A",IF(AND(O35=Datos!$B$159,P35=Datos!$B$163),"N/A",IF(AND(O35=Datos!$B$159,P35=Datos!$B$164),"N/A",IF(AND(O35=Datos!$B$159,P35=Datos!$B$165),"N/A","-"))))))))))))))))</f>
        <v>-</v>
      </c>
      <c r="R35" s="85"/>
      <c r="S35" s="50" t="str">
        <f>(IF(AND(Q35=Datos!$D$167,R35=Datos!$B$171),Datos!$D$176,IF(AND(Q35=Datos!$D$168,R35=Datos!$B$171),Datos!$D$176,IF(AND(Q35=Datos!$D$169,R35=Datos!$B$171),Datos!$F$176,IF(AND(Q35=Datos!$E$167,R35=Datos!$B$171),Datos!$D$176,IF(AND(Q35=Datos!$E$168,R35=Datos!$B$171),Datos!$E$176,IF(AND(Q35=Datos!$E$169,R35=Datos!$B$171),Datos!$F$176,IF(AND(Q35=Datos!$F$167,R35=Datos!$B$171),Datos!$E$176,IF(AND(Q35=Datos!$F$168,R35=Datos!$B$171),Datos!$E$176,IF(AND(Q35=Datos!$F$169,R35=Datos!$B$171),Datos!$G$176,IF(AND(Q35=Datos!$G$167,R35=Datos!$B$171),Datos!$E$176,IF(AND(Q35=Datos!$G$168,R35=Datos!$B$171),Datos!$F$176,IF(AND(Q35=Datos!$G$169,R35=Datos!$B$171),Datos!$G$176,IF(AND(Q35=Datos!$D$167,R35=Datos!$B$172),Datos!$D$178,IF(AND(Q35=Datos!$D$168,R35=Datos!$B$172),Datos!$D$178,IF(AND(Q35=Datos!$D$169,R35=Datos!$B$172),Datos!$F$178,IF(AND(Q35=Datos!$E$167,R35=Datos!$B$172),Datos!$D$178,IF(AND(Q35=Datos!$E$168,R35=Datos!$B$172),Datos!$E$178,IF(AND(Q35=Datos!$E$169,R35=Datos!$B$172),Datos!$F$178,IF(AND(Q35=Datos!$F$167,R35=Datos!$B$172),Datos!$E$178,IF(AND(Q35=Datos!$F$168,R35=Datos!$B$172),Datos!$E$178,IF(AND(Q35=Datos!$F$169,R35=Datos!$B$172),Datos!$G$178,IF(AND(Q35=Datos!$G$167,R35=Datos!$B$172),Datos!$E$178,IF(AND(Q35=Datos!$G$168,R35=Datos!$B$172),Datos!$F$178,IF(AND(Q35=Datos!$G$169,R35=Datos!$B$172),Datos!$G$179,IF(AND(Q35=Datos!$D$167,R35=Datos!$B$173),Datos!$D$180,IF(AND(Q35=Datos!$D$168,R35=Datos!$B$173),Datos!$D$180,IF(AND(Q35=Datos!$D$169,R35=Datos!$B$173),Datos!$F$180,IF(AND(Q35=Datos!$E$167,R35=Datos!$B$173),Datos!$D$180,IF(AND(Q35=Datos!$E$168,R35=Datos!$B$173),Datos!$E$180,IF(AND(Q35=Datos!$E$169,R35=Datos!$B$173),Datos!$F$180,IF(AND(Q35=Datos!$F$167,R35=Datos!$B$173),Datos!$E$180,IF(AND(Q35=Datos!$F$168,R35=Datos!$B$173),Datos!$E$180,IF(AND(Q35=Datos!$F$169,R35=Datos!$B$173),Datos!$G$180,IF(AND(Q35=Datos!$G$167,R35=Datos!$B$173),Datos!$E$180,IF(AND(Q35=Datos!$G$168,R35=Datos!$B$173),Datos!$F$180,IF(AND(Q35=Datos!$G$169,R35=Datos!$B$173),Datos!$G$180,IF(AND(Q35=Datos!$D$167,R35=Datos!$B$174),Datos!$D$182,IF(AND(Q35=Datos!$D$168,R35=Datos!$B$174),Datos!$D$182,IF(AND(Q35=Datos!$D$169,R35=Datos!$B$174),Datos!$F$182,IF(AND(Q35=Datos!$E$167,R35=Datos!$B$174),Datos!$D$182,IF(AND(Q35=Datos!$E$168,R35=Datos!$B$174),Datos!$E$182,IF(AND(Q35=Datos!$E$169,R35=Datos!$B$174),Datos!$F$182,IF(AND(Q35=Datos!$F$167,R35=Datos!$B$174),Datos!$E$182,IF(AND(Q35=Datos!$F$168,R35=Datos!$B$174),Datos!$E$182,IF(AND(Q35=Datos!$F$169,R35=Datos!$B$174),Datos!$G$182,IF(AND(Q35=Datos!$G$167,R35=Datos!$B$174),Datos!$E$183,IF(AND(Q35=Datos!$G$168,R35=Datos!$B$174),Datos!$F$182,IF(AND(Q35=Datos!$G$169,R35=Datos!$B$174),Datos!$G$183,IF(O35=Datos!$B$159,Datos!$G$183,"-"))))))))))))))))))))))))))))))))))))))))))))))))))</f>
        <v>-</v>
      </c>
      <c r="T35" s="50" t="str">
        <f t="shared" si="0"/>
        <v>-</v>
      </c>
      <c r="U35" s="52"/>
      <c r="V35" s="52"/>
      <c r="W35" s="52"/>
      <c r="X35" s="52"/>
      <c r="Y35" s="52"/>
      <c r="Z35" s="52"/>
      <c r="AA35" s="52"/>
      <c r="AB35" s="53"/>
    </row>
    <row r="36" spans="2:28" s="54" customFormat="1" ht="97.5" customHeight="1" thickBot="1">
      <c r="B36" s="411" t="str">
        <f>IF(Menú!$C$7="","-",Menú!$C$7)</f>
        <v>-</v>
      </c>
      <c r="C36" s="412"/>
      <c r="D36" s="43" t="str">
        <f>IF(B36="-","-",VLOOKUP(B36,Datos!$B$3:$C$25,2,FALSE))</f>
        <v>-</v>
      </c>
      <c r="E36" s="56"/>
      <c r="F36" s="51"/>
      <c r="G36" s="85"/>
      <c r="H36" s="85"/>
      <c r="I36" s="85"/>
      <c r="J36" s="85"/>
      <c r="K36" s="52"/>
      <c r="L36" s="52"/>
      <c r="M36" s="52"/>
      <c r="N36" s="52"/>
      <c r="O36" s="85"/>
      <c r="P36" s="85"/>
      <c r="Q36" s="50" t="str">
        <f>IF(AND(O36=Datos!$B$156,P36=Datos!$B$162),Datos!$D$167,IF(AND(O36=Datos!$B$156,P36=Datos!$B$163),Datos!$E$167,IF(AND(O36=Datos!$B$156,P36=Datos!$B$164),Datos!$F$167,IF(AND(O36=Datos!$B$156,P36=Datos!$B$165),Datos!$G$167,IF(AND(O36=Datos!$B$157,P36=Datos!$B$162),Datos!$D$168,IF(AND(O36=Datos!$B$157,P36=Datos!$B$163),Datos!$E$168,IF(AND(O36=Datos!$B$157,P36=Datos!$B$164),Datos!$F$168,IF(AND(O36=Datos!$B$157,P36=Datos!$B$165),Datos!$G$168,IF(AND(O36=Datos!$B$158,P36=Datos!$B$162),Datos!$D$169,IF(AND(O36=Datos!$B$158,P36=Datos!$B$163),Datos!$E$169,IF(AND(O36=Datos!$B$158,P36=Datos!$B$164),Datos!$F$169,IF(AND(O36=Datos!$B$158,P36=Datos!$B$165),Datos!$G$169,IF(AND(O36=Datos!$B$159,P36=Datos!$B$162),"N/A",IF(AND(O36=Datos!$B$159,P36=Datos!$B$163),"N/A",IF(AND(O36=Datos!$B$159,P36=Datos!$B$164),"N/A",IF(AND(O36=Datos!$B$159,P36=Datos!$B$165),"N/A","-"))))))))))))))))</f>
        <v>-</v>
      </c>
      <c r="R36" s="85"/>
      <c r="S36" s="50" t="str">
        <f>(IF(AND(Q36=Datos!$D$167,R36=Datos!$B$171),Datos!$D$176,IF(AND(Q36=Datos!$D$168,R36=Datos!$B$171),Datos!$D$176,IF(AND(Q36=Datos!$D$169,R36=Datos!$B$171),Datos!$F$176,IF(AND(Q36=Datos!$E$167,R36=Datos!$B$171),Datos!$D$176,IF(AND(Q36=Datos!$E$168,R36=Datos!$B$171),Datos!$E$176,IF(AND(Q36=Datos!$E$169,R36=Datos!$B$171),Datos!$F$176,IF(AND(Q36=Datos!$F$167,R36=Datos!$B$171),Datos!$E$176,IF(AND(Q36=Datos!$F$168,R36=Datos!$B$171),Datos!$E$176,IF(AND(Q36=Datos!$F$169,R36=Datos!$B$171),Datos!$G$176,IF(AND(Q36=Datos!$G$167,R36=Datos!$B$171),Datos!$E$176,IF(AND(Q36=Datos!$G$168,R36=Datos!$B$171),Datos!$F$176,IF(AND(Q36=Datos!$G$169,R36=Datos!$B$171),Datos!$G$176,IF(AND(Q36=Datos!$D$167,R36=Datos!$B$172),Datos!$D$178,IF(AND(Q36=Datos!$D$168,R36=Datos!$B$172),Datos!$D$178,IF(AND(Q36=Datos!$D$169,R36=Datos!$B$172),Datos!$F$178,IF(AND(Q36=Datos!$E$167,R36=Datos!$B$172),Datos!$D$178,IF(AND(Q36=Datos!$E$168,R36=Datos!$B$172),Datos!$E$178,IF(AND(Q36=Datos!$E$169,R36=Datos!$B$172),Datos!$F$178,IF(AND(Q36=Datos!$F$167,R36=Datos!$B$172),Datos!$E$178,IF(AND(Q36=Datos!$F$168,R36=Datos!$B$172),Datos!$E$178,IF(AND(Q36=Datos!$F$169,R36=Datos!$B$172),Datos!$G$178,IF(AND(Q36=Datos!$G$167,R36=Datos!$B$172),Datos!$E$178,IF(AND(Q36=Datos!$G$168,R36=Datos!$B$172),Datos!$F$178,IF(AND(Q36=Datos!$G$169,R36=Datos!$B$172),Datos!$G$179,IF(AND(Q36=Datos!$D$167,R36=Datos!$B$173),Datos!$D$180,IF(AND(Q36=Datos!$D$168,R36=Datos!$B$173),Datos!$D$180,IF(AND(Q36=Datos!$D$169,R36=Datos!$B$173),Datos!$F$180,IF(AND(Q36=Datos!$E$167,R36=Datos!$B$173),Datos!$D$180,IF(AND(Q36=Datos!$E$168,R36=Datos!$B$173),Datos!$E$180,IF(AND(Q36=Datos!$E$169,R36=Datos!$B$173),Datos!$F$180,IF(AND(Q36=Datos!$F$167,R36=Datos!$B$173),Datos!$E$180,IF(AND(Q36=Datos!$F$168,R36=Datos!$B$173),Datos!$E$180,IF(AND(Q36=Datos!$F$169,R36=Datos!$B$173),Datos!$G$180,IF(AND(Q36=Datos!$G$167,R36=Datos!$B$173),Datos!$E$180,IF(AND(Q36=Datos!$G$168,R36=Datos!$B$173),Datos!$F$180,IF(AND(Q36=Datos!$G$169,R36=Datos!$B$173),Datos!$G$180,IF(AND(Q36=Datos!$D$167,R36=Datos!$B$174),Datos!$D$182,IF(AND(Q36=Datos!$D$168,R36=Datos!$B$174),Datos!$D$182,IF(AND(Q36=Datos!$D$169,R36=Datos!$B$174),Datos!$F$182,IF(AND(Q36=Datos!$E$167,R36=Datos!$B$174),Datos!$D$182,IF(AND(Q36=Datos!$E$168,R36=Datos!$B$174),Datos!$E$182,IF(AND(Q36=Datos!$E$169,R36=Datos!$B$174),Datos!$F$182,IF(AND(Q36=Datos!$F$167,R36=Datos!$B$174),Datos!$E$182,IF(AND(Q36=Datos!$F$168,R36=Datos!$B$174),Datos!$E$182,IF(AND(Q36=Datos!$F$169,R36=Datos!$B$174),Datos!$G$182,IF(AND(Q36=Datos!$G$167,R36=Datos!$B$174),Datos!$E$183,IF(AND(Q36=Datos!$G$168,R36=Datos!$B$174),Datos!$F$182,IF(AND(Q36=Datos!$G$169,R36=Datos!$B$174),Datos!$G$183,IF(O36=Datos!$B$159,Datos!$G$183,"-"))))))))))))))))))))))))))))))))))))))))))))))))))</f>
        <v>-</v>
      </c>
      <c r="T36" s="50" t="str">
        <f t="shared" si="0"/>
        <v>-</v>
      </c>
      <c r="U36" s="52"/>
      <c r="V36" s="52"/>
      <c r="W36" s="52"/>
      <c r="X36" s="52"/>
      <c r="Y36" s="52"/>
      <c r="Z36" s="52"/>
      <c r="AA36" s="52"/>
      <c r="AB36" s="53"/>
    </row>
    <row r="37" spans="2:28" s="54" customFormat="1" ht="97.5" customHeight="1" thickBot="1">
      <c r="B37" s="411" t="str">
        <f>IF(Menú!$C$7="","-",Menú!$C$7)</f>
        <v>-</v>
      </c>
      <c r="C37" s="412"/>
      <c r="D37" s="43" t="str">
        <f>IF(B37="-","-",VLOOKUP(B37,Datos!$B$3:$C$25,2,FALSE))</f>
        <v>-</v>
      </c>
      <c r="E37" s="56"/>
      <c r="F37" s="51"/>
      <c r="G37" s="85"/>
      <c r="H37" s="85"/>
      <c r="I37" s="85"/>
      <c r="J37" s="85"/>
      <c r="K37" s="52"/>
      <c r="L37" s="52"/>
      <c r="M37" s="52"/>
      <c r="N37" s="52"/>
      <c r="O37" s="85"/>
      <c r="P37" s="85"/>
      <c r="Q37" s="50" t="str">
        <f>IF(AND(O37=Datos!$B$156,P37=Datos!$B$162),Datos!$D$167,IF(AND(O37=Datos!$B$156,P37=Datos!$B$163),Datos!$E$167,IF(AND(O37=Datos!$B$156,P37=Datos!$B$164),Datos!$F$167,IF(AND(O37=Datos!$B$156,P37=Datos!$B$165),Datos!$G$167,IF(AND(O37=Datos!$B$157,P37=Datos!$B$162),Datos!$D$168,IF(AND(O37=Datos!$B$157,P37=Datos!$B$163),Datos!$E$168,IF(AND(O37=Datos!$B$157,P37=Datos!$B$164),Datos!$F$168,IF(AND(O37=Datos!$B$157,P37=Datos!$B$165),Datos!$G$168,IF(AND(O37=Datos!$B$158,P37=Datos!$B$162),Datos!$D$169,IF(AND(O37=Datos!$B$158,P37=Datos!$B$163),Datos!$E$169,IF(AND(O37=Datos!$B$158,P37=Datos!$B$164),Datos!$F$169,IF(AND(O37=Datos!$B$158,P37=Datos!$B$165),Datos!$G$169,IF(AND(O37=Datos!$B$159,P37=Datos!$B$162),"N/A",IF(AND(O37=Datos!$B$159,P37=Datos!$B$163),"N/A",IF(AND(O37=Datos!$B$159,P37=Datos!$B$164),"N/A",IF(AND(O37=Datos!$B$159,P37=Datos!$B$165),"N/A","-"))))))))))))))))</f>
        <v>-</v>
      </c>
      <c r="R37" s="85"/>
      <c r="S37" s="50" t="str">
        <f>(IF(AND(Q37=Datos!$D$167,R37=Datos!$B$171),Datos!$D$176,IF(AND(Q37=Datos!$D$168,R37=Datos!$B$171),Datos!$D$176,IF(AND(Q37=Datos!$D$169,R37=Datos!$B$171),Datos!$F$176,IF(AND(Q37=Datos!$E$167,R37=Datos!$B$171),Datos!$D$176,IF(AND(Q37=Datos!$E$168,R37=Datos!$B$171),Datos!$E$176,IF(AND(Q37=Datos!$E$169,R37=Datos!$B$171),Datos!$F$176,IF(AND(Q37=Datos!$F$167,R37=Datos!$B$171),Datos!$E$176,IF(AND(Q37=Datos!$F$168,R37=Datos!$B$171),Datos!$E$176,IF(AND(Q37=Datos!$F$169,R37=Datos!$B$171),Datos!$G$176,IF(AND(Q37=Datos!$G$167,R37=Datos!$B$171),Datos!$E$176,IF(AND(Q37=Datos!$G$168,R37=Datos!$B$171),Datos!$F$176,IF(AND(Q37=Datos!$G$169,R37=Datos!$B$171),Datos!$G$176,IF(AND(Q37=Datos!$D$167,R37=Datos!$B$172),Datos!$D$178,IF(AND(Q37=Datos!$D$168,R37=Datos!$B$172),Datos!$D$178,IF(AND(Q37=Datos!$D$169,R37=Datos!$B$172),Datos!$F$178,IF(AND(Q37=Datos!$E$167,R37=Datos!$B$172),Datos!$D$178,IF(AND(Q37=Datos!$E$168,R37=Datos!$B$172),Datos!$E$178,IF(AND(Q37=Datos!$E$169,R37=Datos!$B$172),Datos!$F$178,IF(AND(Q37=Datos!$F$167,R37=Datos!$B$172),Datos!$E$178,IF(AND(Q37=Datos!$F$168,R37=Datos!$B$172),Datos!$E$178,IF(AND(Q37=Datos!$F$169,R37=Datos!$B$172),Datos!$G$178,IF(AND(Q37=Datos!$G$167,R37=Datos!$B$172),Datos!$E$178,IF(AND(Q37=Datos!$G$168,R37=Datos!$B$172),Datos!$F$178,IF(AND(Q37=Datos!$G$169,R37=Datos!$B$172),Datos!$G$179,IF(AND(Q37=Datos!$D$167,R37=Datos!$B$173),Datos!$D$180,IF(AND(Q37=Datos!$D$168,R37=Datos!$B$173),Datos!$D$180,IF(AND(Q37=Datos!$D$169,R37=Datos!$B$173),Datos!$F$180,IF(AND(Q37=Datos!$E$167,R37=Datos!$B$173),Datos!$D$180,IF(AND(Q37=Datos!$E$168,R37=Datos!$B$173),Datos!$E$180,IF(AND(Q37=Datos!$E$169,R37=Datos!$B$173),Datos!$F$180,IF(AND(Q37=Datos!$F$167,R37=Datos!$B$173),Datos!$E$180,IF(AND(Q37=Datos!$F$168,R37=Datos!$B$173),Datos!$E$180,IF(AND(Q37=Datos!$F$169,R37=Datos!$B$173),Datos!$G$180,IF(AND(Q37=Datos!$G$167,R37=Datos!$B$173),Datos!$E$180,IF(AND(Q37=Datos!$G$168,R37=Datos!$B$173),Datos!$F$180,IF(AND(Q37=Datos!$G$169,R37=Datos!$B$173),Datos!$G$180,IF(AND(Q37=Datos!$D$167,R37=Datos!$B$174),Datos!$D$182,IF(AND(Q37=Datos!$D$168,R37=Datos!$B$174),Datos!$D$182,IF(AND(Q37=Datos!$D$169,R37=Datos!$B$174),Datos!$F$182,IF(AND(Q37=Datos!$E$167,R37=Datos!$B$174),Datos!$D$182,IF(AND(Q37=Datos!$E$168,R37=Datos!$B$174),Datos!$E$182,IF(AND(Q37=Datos!$E$169,R37=Datos!$B$174),Datos!$F$182,IF(AND(Q37=Datos!$F$167,R37=Datos!$B$174),Datos!$E$182,IF(AND(Q37=Datos!$F$168,R37=Datos!$B$174),Datos!$E$182,IF(AND(Q37=Datos!$F$169,R37=Datos!$B$174),Datos!$G$182,IF(AND(Q37=Datos!$G$167,R37=Datos!$B$174),Datos!$E$183,IF(AND(Q37=Datos!$G$168,R37=Datos!$B$174),Datos!$F$182,IF(AND(Q37=Datos!$G$169,R37=Datos!$B$174),Datos!$G$183,IF(O37=Datos!$B$159,Datos!$G$183,"-"))))))))))))))))))))))))))))))))))))))))))))))))))</f>
        <v>-</v>
      </c>
      <c r="T37" s="50" t="str">
        <f t="shared" si="0"/>
        <v>-</v>
      </c>
      <c r="U37" s="52"/>
      <c r="V37" s="52"/>
      <c r="W37" s="52"/>
      <c r="X37" s="52"/>
      <c r="Y37" s="52"/>
      <c r="Z37" s="52"/>
      <c r="AA37" s="52"/>
      <c r="AB37" s="53"/>
    </row>
    <row r="38" spans="2:28" s="54" customFormat="1" ht="97.5" customHeight="1" thickBot="1">
      <c r="B38" s="411" t="str">
        <f>IF(Menú!$C$7="","-",Menú!$C$7)</f>
        <v>-</v>
      </c>
      <c r="C38" s="412"/>
      <c r="D38" s="43" t="str">
        <f>IF(B38="-","-",VLOOKUP(B38,Datos!$B$3:$C$25,2,FALSE))</f>
        <v>-</v>
      </c>
      <c r="E38" s="56"/>
      <c r="F38" s="51"/>
      <c r="G38" s="85"/>
      <c r="H38" s="85"/>
      <c r="I38" s="85"/>
      <c r="J38" s="85"/>
      <c r="K38" s="52"/>
      <c r="L38" s="52"/>
      <c r="M38" s="52"/>
      <c r="N38" s="52"/>
      <c r="O38" s="85"/>
      <c r="P38" s="85"/>
      <c r="Q38" s="50" t="str">
        <f>IF(AND(O38=Datos!$B$156,P38=Datos!$B$162),Datos!$D$167,IF(AND(O38=Datos!$B$156,P38=Datos!$B$163),Datos!$E$167,IF(AND(O38=Datos!$B$156,P38=Datos!$B$164),Datos!$F$167,IF(AND(O38=Datos!$B$156,P38=Datos!$B$165),Datos!$G$167,IF(AND(O38=Datos!$B$157,P38=Datos!$B$162),Datos!$D$168,IF(AND(O38=Datos!$B$157,P38=Datos!$B$163),Datos!$E$168,IF(AND(O38=Datos!$B$157,P38=Datos!$B$164),Datos!$F$168,IF(AND(O38=Datos!$B$157,P38=Datos!$B$165),Datos!$G$168,IF(AND(O38=Datos!$B$158,P38=Datos!$B$162),Datos!$D$169,IF(AND(O38=Datos!$B$158,P38=Datos!$B$163),Datos!$E$169,IF(AND(O38=Datos!$B$158,P38=Datos!$B$164),Datos!$F$169,IF(AND(O38=Datos!$B$158,P38=Datos!$B$165),Datos!$G$169,IF(AND(O38=Datos!$B$159,P38=Datos!$B$162),"N/A",IF(AND(O38=Datos!$B$159,P38=Datos!$B$163),"N/A",IF(AND(O38=Datos!$B$159,P38=Datos!$B$164),"N/A",IF(AND(O38=Datos!$B$159,P38=Datos!$B$165),"N/A","-"))))))))))))))))</f>
        <v>-</v>
      </c>
      <c r="R38" s="85"/>
      <c r="S38" s="50" t="str">
        <f>(IF(AND(Q38=Datos!$D$167,R38=Datos!$B$171),Datos!$D$176,IF(AND(Q38=Datos!$D$168,R38=Datos!$B$171),Datos!$D$176,IF(AND(Q38=Datos!$D$169,R38=Datos!$B$171),Datos!$F$176,IF(AND(Q38=Datos!$E$167,R38=Datos!$B$171),Datos!$D$176,IF(AND(Q38=Datos!$E$168,R38=Datos!$B$171),Datos!$E$176,IF(AND(Q38=Datos!$E$169,R38=Datos!$B$171),Datos!$F$176,IF(AND(Q38=Datos!$F$167,R38=Datos!$B$171),Datos!$E$176,IF(AND(Q38=Datos!$F$168,R38=Datos!$B$171),Datos!$E$176,IF(AND(Q38=Datos!$F$169,R38=Datos!$B$171),Datos!$G$176,IF(AND(Q38=Datos!$G$167,R38=Datos!$B$171),Datos!$E$176,IF(AND(Q38=Datos!$G$168,R38=Datos!$B$171),Datos!$F$176,IF(AND(Q38=Datos!$G$169,R38=Datos!$B$171),Datos!$G$176,IF(AND(Q38=Datos!$D$167,R38=Datos!$B$172),Datos!$D$178,IF(AND(Q38=Datos!$D$168,R38=Datos!$B$172),Datos!$D$178,IF(AND(Q38=Datos!$D$169,R38=Datos!$B$172),Datos!$F$178,IF(AND(Q38=Datos!$E$167,R38=Datos!$B$172),Datos!$D$178,IF(AND(Q38=Datos!$E$168,R38=Datos!$B$172),Datos!$E$178,IF(AND(Q38=Datos!$E$169,R38=Datos!$B$172),Datos!$F$178,IF(AND(Q38=Datos!$F$167,R38=Datos!$B$172),Datos!$E$178,IF(AND(Q38=Datos!$F$168,R38=Datos!$B$172),Datos!$E$178,IF(AND(Q38=Datos!$F$169,R38=Datos!$B$172),Datos!$G$178,IF(AND(Q38=Datos!$G$167,R38=Datos!$B$172),Datos!$E$178,IF(AND(Q38=Datos!$G$168,R38=Datos!$B$172),Datos!$F$178,IF(AND(Q38=Datos!$G$169,R38=Datos!$B$172),Datos!$G$179,IF(AND(Q38=Datos!$D$167,R38=Datos!$B$173),Datos!$D$180,IF(AND(Q38=Datos!$D$168,R38=Datos!$B$173),Datos!$D$180,IF(AND(Q38=Datos!$D$169,R38=Datos!$B$173),Datos!$F$180,IF(AND(Q38=Datos!$E$167,R38=Datos!$B$173),Datos!$D$180,IF(AND(Q38=Datos!$E$168,R38=Datos!$B$173),Datos!$E$180,IF(AND(Q38=Datos!$E$169,R38=Datos!$B$173),Datos!$F$180,IF(AND(Q38=Datos!$F$167,R38=Datos!$B$173),Datos!$E$180,IF(AND(Q38=Datos!$F$168,R38=Datos!$B$173),Datos!$E$180,IF(AND(Q38=Datos!$F$169,R38=Datos!$B$173),Datos!$G$180,IF(AND(Q38=Datos!$G$167,R38=Datos!$B$173),Datos!$E$180,IF(AND(Q38=Datos!$G$168,R38=Datos!$B$173),Datos!$F$180,IF(AND(Q38=Datos!$G$169,R38=Datos!$B$173),Datos!$G$180,IF(AND(Q38=Datos!$D$167,R38=Datos!$B$174),Datos!$D$182,IF(AND(Q38=Datos!$D$168,R38=Datos!$B$174),Datos!$D$182,IF(AND(Q38=Datos!$D$169,R38=Datos!$B$174),Datos!$F$182,IF(AND(Q38=Datos!$E$167,R38=Datos!$B$174),Datos!$D$182,IF(AND(Q38=Datos!$E$168,R38=Datos!$B$174),Datos!$E$182,IF(AND(Q38=Datos!$E$169,R38=Datos!$B$174),Datos!$F$182,IF(AND(Q38=Datos!$F$167,R38=Datos!$B$174),Datos!$E$182,IF(AND(Q38=Datos!$F$168,R38=Datos!$B$174),Datos!$E$182,IF(AND(Q38=Datos!$F$169,R38=Datos!$B$174),Datos!$G$182,IF(AND(Q38=Datos!$G$167,R38=Datos!$B$174),Datos!$E$183,IF(AND(Q38=Datos!$G$168,R38=Datos!$B$174),Datos!$F$182,IF(AND(Q38=Datos!$G$169,R38=Datos!$B$174),Datos!$G$183,IF(O38=Datos!$B$159,Datos!$G$183,"-"))))))))))))))))))))))))))))))))))))))))))))))))))</f>
        <v>-</v>
      </c>
      <c r="T38" s="50" t="str">
        <f t="shared" si="0"/>
        <v>-</v>
      </c>
      <c r="U38" s="52"/>
      <c r="V38" s="52"/>
      <c r="W38" s="52"/>
      <c r="X38" s="52"/>
      <c r="Y38" s="52"/>
      <c r="Z38" s="52"/>
      <c r="AA38" s="52"/>
      <c r="AB38" s="53"/>
    </row>
    <row r="39" spans="2:28" s="54" customFormat="1" ht="97.5" customHeight="1" thickBot="1">
      <c r="B39" s="411" t="str">
        <f>IF(Menú!$C$7="","-",Menú!$C$7)</f>
        <v>-</v>
      </c>
      <c r="C39" s="412"/>
      <c r="D39" s="43" t="str">
        <f>IF(B39="-","-",VLOOKUP(B39,Datos!$B$3:$C$25,2,FALSE))</f>
        <v>-</v>
      </c>
      <c r="E39" s="56"/>
      <c r="F39" s="51"/>
      <c r="G39" s="85"/>
      <c r="H39" s="85"/>
      <c r="I39" s="85"/>
      <c r="J39" s="85"/>
      <c r="K39" s="52"/>
      <c r="L39" s="52"/>
      <c r="M39" s="52"/>
      <c r="N39" s="52"/>
      <c r="O39" s="85"/>
      <c r="P39" s="85"/>
      <c r="Q39" s="50" t="str">
        <f>IF(AND(O39=Datos!$B$156,P39=Datos!$B$162),Datos!$D$167,IF(AND(O39=Datos!$B$156,P39=Datos!$B$163),Datos!$E$167,IF(AND(O39=Datos!$B$156,P39=Datos!$B$164),Datos!$F$167,IF(AND(O39=Datos!$B$156,P39=Datos!$B$165),Datos!$G$167,IF(AND(O39=Datos!$B$157,P39=Datos!$B$162),Datos!$D$168,IF(AND(O39=Datos!$B$157,P39=Datos!$B$163),Datos!$E$168,IF(AND(O39=Datos!$B$157,P39=Datos!$B$164),Datos!$F$168,IF(AND(O39=Datos!$B$157,P39=Datos!$B$165),Datos!$G$168,IF(AND(O39=Datos!$B$158,P39=Datos!$B$162),Datos!$D$169,IF(AND(O39=Datos!$B$158,P39=Datos!$B$163),Datos!$E$169,IF(AND(O39=Datos!$B$158,P39=Datos!$B$164),Datos!$F$169,IF(AND(O39=Datos!$B$158,P39=Datos!$B$165),Datos!$G$169,IF(AND(O39=Datos!$B$159,P39=Datos!$B$162),"N/A",IF(AND(O39=Datos!$B$159,P39=Datos!$B$163),"N/A",IF(AND(O39=Datos!$B$159,P39=Datos!$B$164),"N/A",IF(AND(O39=Datos!$B$159,P39=Datos!$B$165),"N/A","-"))))))))))))))))</f>
        <v>-</v>
      </c>
      <c r="R39" s="85"/>
      <c r="S39" s="50" t="str">
        <f>(IF(AND(Q39=Datos!$D$167,R39=Datos!$B$171),Datos!$D$176,IF(AND(Q39=Datos!$D$168,R39=Datos!$B$171),Datos!$D$176,IF(AND(Q39=Datos!$D$169,R39=Datos!$B$171),Datos!$F$176,IF(AND(Q39=Datos!$E$167,R39=Datos!$B$171),Datos!$D$176,IF(AND(Q39=Datos!$E$168,R39=Datos!$B$171),Datos!$E$176,IF(AND(Q39=Datos!$E$169,R39=Datos!$B$171),Datos!$F$176,IF(AND(Q39=Datos!$F$167,R39=Datos!$B$171),Datos!$E$176,IF(AND(Q39=Datos!$F$168,R39=Datos!$B$171),Datos!$E$176,IF(AND(Q39=Datos!$F$169,R39=Datos!$B$171),Datos!$G$176,IF(AND(Q39=Datos!$G$167,R39=Datos!$B$171),Datos!$E$176,IF(AND(Q39=Datos!$G$168,R39=Datos!$B$171),Datos!$F$176,IF(AND(Q39=Datos!$G$169,R39=Datos!$B$171),Datos!$G$176,IF(AND(Q39=Datos!$D$167,R39=Datos!$B$172),Datos!$D$178,IF(AND(Q39=Datos!$D$168,R39=Datos!$B$172),Datos!$D$178,IF(AND(Q39=Datos!$D$169,R39=Datos!$B$172),Datos!$F$178,IF(AND(Q39=Datos!$E$167,R39=Datos!$B$172),Datos!$D$178,IF(AND(Q39=Datos!$E$168,R39=Datos!$B$172),Datos!$E$178,IF(AND(Q39=Datos!$E$169,R39=Datos!$B$172),Datos!$F$178,IF(AND(Q39=Datos!$F$167,R39=Datos!$B$172),Datos!$E$178,IF(AND(Q39=Datos!$F$168,R39=Datos!$B$172),Datos!$E$178,IF(AND(Q39=Datos!$F$169,R39=Datos!$B$172),Datos!$G$178,IF(AND(Q39=Datos!$G$167,R39=Datos!$B$172),Datos!$E$178,IF(AND(Q39=Datos!$G$168,R39=Datos!$B$172),Datos!$F$178,IF(AND(Q39=Datos!$G$169,R39=Datos!$B$172),Datos!$G$179,IF(AND(Q39=Datos!$D$167,R39=Datos!$B$173),Datos!$D$180,IF(AND(Q39=Datos!$D$168,R39=Datos!$B$173),Datos!$D$180,IF(AND(Q39=Datos!$D$169,R39=Datos!$B$173),Datos!$F$180,IF(AND(Q39=Datos!$E$167,R39=Datos!$B$173),Datos!$D$180,IF(AND(Q39=Datos!$E$168,R39=Datos!$B$173),Datos!$E$180,IF(AND(Q39=Datos!$E$169,R39=Datos!$B$173),Datos!$F$180,IF(AND(Q39=Datos!$F$167,R39=Datos!$B$173),Datos!$E$180,IF(AND(Q39=Datos!$F$168,R39=Datos!$B$173),Datos!$E$180,IF(AND(Q39=Datos!$F$169,R39=Datos!$B$173),Datos!$G$180,IF(AND(Q39=Datos!$G$167,R39=Datos!$B$173),Datos!$E$180,IF(AND(Q39=Datos!$G$168,R39=Datos!$B$173),Datos!$F$180,IF(AND(Q39=Datos!$G$169,R39=Datos!$B$173),Datos!$G$180,IF(AND(Q39=Datos!$D$167,R39=Datos!$B$174),Datos!$D$182,IF(AND(Q39=Datos!$D$168,R39=Datos!$B$174),Datos!$D$182,IF(AND(Q39=Datos!$D$169,R39=Datos!$B$174),Datos!$F$182,IF(AND(Q39=Datos!$E$167,R39=Datos!$B$174),Datos!$D$182,IF(AND(Q39=Datos!$E$168,R39=Datos!$B$174),Datos!$E$182,IF(AND(Q39=Datos!$E$169,R39=Datos!$B$174),Datos!$F$182,IF(AND(Q39=Datos!$F$167,R39=Datos!$B$174),Datos!$E$182,IF(AND(Q39=Datos!$F$168,R39=Datos!$B$174),Datos!$E$182,IF(AND(Q39=Datos!$F$169,R39=Datos!$B$174),Datos!$G$182,IF(AND(Q39=Datos!$G$167,R39=Datos!$B$174),Datos!$E$183,IF(AND(Q39=Datos!$G$168,R39=Datos!$B$174),Datos!$F$182,IF(AND(Q39=Datos!$G$169,R39=Datos!$B$174),Datos!$G$183,IF(O39=Datos!$B$159,Datos!$G$183,"-"))))))))))))))))))))))))))))))))))))))))))))))))))</f>
        <v>-</v>
      </c>
      <c r="T39" s="50" t="str">
        <f t="shared" si="0"/>
        <v>-</v>
      </c>
      <c r="U39" s="52"/>
      <c r="V39" s="52"/>
      <c r="W39" s="52"/>
      <c r="X39" s="52"/>
      <c r="Y39" s="52"/>
      <c r="Z39" s="52"/>
      <c r="AA39" s="52"/>
      <c r="AB39" s="53"/>
    </row>
    <row r="40" spans="2:28" s="54" customFormat="1" ht="97.5" customHeight="1" thickBot="1">
      <c r="B40" s="411" t="str">
        <f>IF(Menú!$C$7="","-",Menú!$C$7)</f>
        <v>-</v>
      </c>
      <c r="C40" s="412"/>
      <c r="D40" s="43" t="str">
        <f>IF(B40="-","-",VLOOKUP(B40,Datos!$B$3:$C$25,2,FALSE))</f>
        <v>-</v>
      </c>
      <c r="E40" s="56"/>
      <c r="F40" s="51"/>
      <c r="G40" s="85"/>
      <c r="H40" s="85"/>
      <c r="I40" s="85"/>
      <c r="J40" s="85"/>
      <c r="K40" s="52"/>
      <c r="L40" s="52"/>
      <c r="M40" s="52"/>
      <c r="N40" s="52"/>
      <c r="O40" s="85"/>
      <c r="P40" s="85"/>
      <c r="Q40" s="50" t="str">
        <f>IF(AND(O40=Datos!$B$156,P40=Datos!$B$162),Datos!$D$167,IF(AND(O40=Datos!$B$156,P40=Datos!$B$163),Datos!$E$167,IF(AND(O40=Datos!$B$156,P40=Datos!$B$164),Datos!$F$167,IF(AND(O40=Datos!$B$156,P40=Datos!$B$165),Datos!$G$167,IF(AND(O40=Datos!$B$157,P40=Datos!$B$162),Datos!$D$168,IF(AND(O40=Datos!$B$157,P40=Datos!$B$163),Datos!$E$168,IF(AND(O40=Datos!$B$157,P40=Datos!$B$164),Datos!$F$168,IF(AND(O40=Datos!$B$157,P40=Datos!$B$165),Datos!$G$168,IF(AND(O40=Datos!$B$158,P40=Datos!$B$162),Datos!$D$169,IF(AND(O40=Datos!$B$158,P40=Datos!$B$163),Datos!$E$169,IF(AND(O40=Datos!$B$158,P40=Datos!$B$164),Datos!$F$169,IF(AND(O40=Datos!$B$158,P40=Datos!$B$165),Datos!$G$169,IF(AND(O40=Datos!$B$159,P40=Datos!$B$162),"N/A",IF(AND(O40=Datos!$B$159,P40=Datos!$B$163),"N/A",IF(AND(O40=Datos!$B$159,P40=Datos!$B$164),"N/A",IF(AND(O40=Datos!$B$159,P40=Datos!$B$165),"N/A","-"))))))))))))))))</f>
        <v>-</v>
      </c>
      <c r="R40" s="85"/>
      <c r="S40" s="50" t="str">
        <f>(IF(AND(Q40=Datos!$D$167,R40=Datos!$B$171),Datos!$D$176,IF(AND(Q40=Datos!$D$168,R40=Datos!$B$171),Datos!$D$176,IF(AND(Q40=Datos!$D$169,R40=Datos!$B$171),Datos!$F$176,IF(AND(Q40=Datos!$E$167,R40=Datos!$B$171),Datos!$D$176,IF(AND(Q40=Datos!$E$168,R40=Datos!$B$171),Datos!$E$176,IF(AND(Q40=Datos!$E$169,R40=Datos!$B$171),Datos!$F$176,IF(AND(Q40=Datos!$F$167,R40=Datos!$B$171),Datos!$E$176,IF(AND(Q40=Datos!$F$168,R40=Datos!$B$171),Datos!$E$176,IF(AND(Q40=Datos!$F$169,R40=Datos!$B$171),Datos!$G$176,IF(AND(Q40=Datos!$G$167,R40=Datos!$B$171),Datos!$E$176,IF(AND(Q40=Datos!$G$168,R40=Datos!$B$171),Datos!$F$176,IF(AND(Q40=Datos!$G$169,R40=Datos!$B$171),Datos!$G$176,IF(AND(Q40=Datos!$D$167,R40=Datos!$B$172),Datos!$D$178,IF(AND(Q40=Datos!$D$168,R40=Datos!$B$172),Datos!$D$178,IF(AND(Q40=Datos!$D$169,R40=Datos!$B$172),Datos!$F$178,IF(AND(Q40=Datos!$E$167,R40=Datos!$B$172),Datos!$D$178,IF(AND(Q40=Datos!$E$168,R40=Datos!$B$172),Datos!$E$178,IF(AND(Q40=Datos!$E$169,R40=Datos!$B$172),Datos!$F$178,IF(AND(Q40=Datos!$F$167,R40=Datos!$B$172),Datos!$E$178,IF(AND(Q40=Datos!$F$168,R40=Datos!$B$172),Datos!$E$178,IF(AND(Q40=Datos!$F$169,R40=Datos!$B$172),Datos!$G$178,IF(AND(Q40=Datos!$G$167,R40=Datos!$B$172),Datos!$E$178,IF(AND(Q40=Datos!$G$168,R40=Datos!$B$172),Datos!$F$178,IF(AND(Q40=Datos!$G$169,R40=Datos!$B$172),Datos!$G$179,IF(AND(Q40=Datos!$D$167,R40=Datos!$B$173),Datos!$D$180,IF(AND(Q40=Datos!$D$168,R40=Datos!$B$173),Datos!$D$180,IF(AND(Q40=Datos!$D$169,R40=Datos!$B$173),Datos!$F$180,IF(AND(Q40=Datos!$E$167,R40=Datos!$B$173),Datos!$D$180,IF(AND(Q40=Datos!$E$168,R40=Datos!$B$173),Datos!$E$180,IF(AND(Q40=Datos!$E$169,R40=Datos!$B$173),Datos!$F$180,IF(AND(Q40=Datos!$F$167,R40=Datos!$B$173),Datos!$E$180,IF(AND(Q40=Datos!$F$168,R40=Datos!$B$173),Datos!$E$180,IF(AND(Q40=Datos!$F$169,R40=Datos!$B$173),Datos!$G$180,IF(AND(Q40=Datos!$G$167,R40=Datos!$B$173),Datos!$E$180,IF(AND(Q40=Datos!$G$168,R40=Datos!$B$173),Datos!$F$180,IF(AND(Q40=Datos!$G$169,R40=Datos!$B$173),Datos!$G$180,IF(AND(Q40=Datos!$D$167,R40=Datos!$B$174),Datos!$D$182,IF(AND(Q40=Datos!$D$168,R40=Datos!$B$174),Datos!$D$182,IF(AND(Q40=Datos!$D$169,R40=Datos!$B$174),Datos!$F$182,IF(AND(Q40=Datos!$E$167,R40=Datos!$B$174),Datos!$D$182,IF(AND(Q40=Datos!$E$168,R40=Datos!$B$174),Datos!$E$182,IF(AND(Q40=Datos!$E$169,R40=Datos!$B$174),Datos!$F$182,IF(AND(Q40=Datos!$F$167,R40=Datos!$B$174),Datos!$E$182,IF(AND(Q40=Datos!$F$168,R40=Datos!$B$174),Datos!$E$182,IF(AND(Q40=Datos!$F$169,R40=Datos!$B$174),Datos!$G$182,IF(AND(Q40=Datos!$G$167,R40=Datos!$B$174),Datos!$E$183,IF(AND(Q40=Datos!$G$168,R40=Datos!$B$174),Datos!$F$182,IF(AND(Q40=Datos!$G$169,R40=Datos!$B$174),Datos!$G$183,IF(O40=Datos!$B$159,Datos!$G$183,"-"))))))))))))))))))))))))))))))))))))))))))))))))))</f>
        <v>-</v>
      </c>
      <c r="T40" s="50" t="str">
        <f t="shared" si="0"/>
        <v>-</v>
      </c>
      <c r="U40" s="52"/>
      <c r="V40" s="52"/>
      <c r="W40" s="52"/>
      <c r="X40" s="52"/>
      <c r="Y40" s="52"/>
      <c r="Z40" s="52"/>
      <c r="AA40" s="52"/>
      <c r="AB40" s="53"/>
    </row>
    <row r="41" spans="2:28" s="54" customFormat="1" ht="97.5" customHeight="1" thickBot="1">
      <c r="B41" s="411" t="str">
        <f>IF(Menú!$C$7="","-",Menú!$C$7)</f>
        <v>-</v>
      </c>
      <c r="C41" s="412"/>
      <c r="D41" s="43" t="str">
        <f>IF(B41="-","-",VLOOKUP(B41,Datos!$B$3:$C$25,2,FALSE))</f>
        <v>-</v>
      </c>
      <c r="E41" s="56"/>
      <c r="F41" s="51"/>
      <c r="G41" s="85"/>
      <c r="H41" s="85"/>
      <c r="I41" s="85"/>
      <c r="J41" s="85"/>
      <c r="K41" s="52"/>
      <c r="L41" s="52"/>
      <c r="M41" s="52"/>
      <c r="N41" s="52"/>
      <c r="O41" s="85"/>
      <c r="P41" s="85"/>
      <c r="Q41" s="50" t="str">
        <f>IF(AND(O41=Datos!$B$156,P41=Datos!$B$162),Datos!$D$167,IF(AND(O41=Datos!$B$156,P41=Datos!$B$163),Datos!$E$167,IF(AND(O41=Datos!$B$156,P41=Datos!$B$164),Datos!$F$167,IF(AND(O41=Datos!$B$156,P41=Datos!$B$165),Datos!$G$167,IF(AND(O41=Datos!$B$157,P41=Datos!$B$162),Datos!$D$168,IF(AND(O41=Datos!$B$157,P41=Datos!$B$163),Datos!$E$168,IF(AND(O41=Datos!$B$157,P41=Datos!$B$164),Datos!$F$168,IF(AND(O41=Datos!$B$157,P41=Datos!$B$165),Datos!$G$168,IF(AND(O41=Datos!$B$158,P41=Datos!$B$162),Datos!$D$169,IF(AND(O41=Datos!$B$158,P41=Datos!$B$163),Datos!$E$169,IF(AND(O41=Datos!$B$158,P41=Datos!$B$164),Datos!$F$169,IF(AND(O41=Datos!$B$158,P41=Datos!$B$165),Datos!$G$169,IF(AND(O41=Datos!$B$159,P41=Datos!$B$162),"N/A",IF(AND(O41=Datos!$B$159,P41=Datos!$B$163),"N/A",IF(AND(O41=Datos!$B$159,P41=Datos!$B$164),"N/A",IF(AND(O41=Datos!$B$159,P41=Datos!$B$165),"N/A","-"))))))))))))))))</f>
        <v>-</v>
      </c>
      <c r="R41" s="85"/>
      <c r="S41" s="50" t="str">
        <f>(IF(AND(Q41=Datos!$D$167,R41=Datos!$B$171),Datos!$D$176,IF(AND(Q41=Datos!$D$168,R41=Datos!$B$171),Datos!$D$176,IF(AND(Q41=Datos!$D$169,R41=Datos!$B$171),Datos!$F$176,IF(AND(Q41=Datos!$E$167,R41=Datos!$B$171),Datos!$D$176,IF(AND(Q41=Datos!$E$168,R41=Datos!$B$171),Datos!$E$176,IF(AND(Q41=Datos!$E$169,R41=Datos!$B$171),Datos!$F$176,IF(AND(Q41=Datos!$F$167,R41=Datos!$B$171),Datos!$E$176,IF(AND(Q41=Datos!$F$168,R41=Datos!$B$171),Datos!$E$176,IF(AND(Q41=Datos!$F$169,R41=Datos!$B$171),Datos!$G$176,IF(AND(Q41=Datos!$G$167,R41=Datos!$B$171),Datos!$E$176,IF(AND(Q41=Datos!$G$168,R41=Datos!$B$171),Datos!$F$176,IF(AND(Q41=Datos!$G$169,R41=Datos!$B$171),Datos!$G$176,IF(AND(Q41=Datos!$D$167,R41=Datos!$B$172),Datos!$D$178,IF(AND(Q41=Datos!$D$168,R41=Datos!$B$172),Datos!$D$178,IF(AND(Q41=Datos!$D$169,R41=Datos!$B$172),Datos!$F$178,IF(AND(Q41=Datos!$E$167,R41=Datos!$B$172),Datos!$D$178,IF(AND(Q41=Datos!$E$168,R41=Datos!$B$172),Datos!$E$178,IF(AND(Q41=Datos!$E$169,R41=Datos!$B$172),Datos!$F$178,IF(AND(Q41=Datos!$F$167,R41=Datos!$B$172),Datos!$E$178,IF(AND(Q41=Datos!$F$168,R41=Datos!$B$172),Datos!$E$178,IF(AND(Q41=Datos!$F$169,R41=Datos!$B$172),Datos!$G$178,IF(AND(Q41=Datos!$G$167,R41=Datos!$B$172),Datos!$E$178,IF(AND(Q41=Datos!$G$168,R41=Datos!$B$172),Datos!$F$178,IF(AND(Q41=Datos!$G$169,R41=Datos!$B$172),Datos!$G$179,IF(AND(Q41=Datos!$D$167,R41=Datos!$B$173),Datos!$D$180,IF(AND(Q41=Datos!$D$168,R41=Datos!$B$173),Datos!$D$180,IF(AND(Q41=Datos!$D$169,R41=Datos!$B$173),Datos!$F$180,IF(AND(Q41=Datos!$E$167,R41=Datos!$B$173),Datos!$D$180,IF(AND(Q41=Datos!$E$168,R41=Datos!$B$173),Datos!$E$180,IF(AND(Q41=Datos!$E$169,R41=Datos!$B$173),Datos!$F$180,IF(AND(Q41=Datos!$F$167,R41=Datos!$B$173),Datos!$E$180,IF(AND(Q41=Datos!$F$168,R41=Datos!$B$173),Datos!$E$180,IF(AND(Q41=Datos!$F$169,R41=Datos!$B$173),Datos!$G$180,IF(AND(Q41=Datos!$G$167,R41=Datos!$B$173),Datos!$E$180,IF(AND(Q41=Datos!$G$168,R41=Datos!$B$173),Datos!$F$180,IF(AND(Q41=Datos!$G$169,R41=Datos!$B$173),Datos!$G$180,IF(AND(Q41=Datos!$D$167,R41=Datos!$B$174),Datos!$D$182,IF(AND(Q41=Datos!$D$168,R41=Datos!$B$174),Datos!$D$182,IF(AND(Q41=Datos!$D$169,R41=Datos!$B$174),Datos!$F$182,IF(AND(Q41=Datos!$E$167,R41=Datos!$B$174),Datos!$D$182,IF(AND(Q41=Datos!$E$168,R41=Datos!$B$174),Datos!$E$182,IF(AND(Q41=Datos!$E$169,R41=Datos!$B$174),Datos!$F$182,IF(AND(Q41=Datos!$F$167,R41=Datos!$B$174),Datos!$E$182,IF(AND(Q41=Datos!$F$168,R41=Datos!$B$174),Datos!$E$182,IF(AND(Q41=Datos!$F$169,R41=Datos!$B$174),Datos!$G$182,IF(AND(Q41=Datos!$G$167,R41=Datos!$B$174),Datos!$E$183,IF(AND(Q41=Datos!$G$168,R41=Datos!$B$174),Datos!$F$182,IF(AND(Q41=Datos!$G$169,R41=Datos!$B$174),Datos!$G$183,IF(O41=Datos!$B$159,Datos!$G$183,"-"))))))))))))))))))))))))))))))))))))))))))))))))))</f>
        <v>-</v>
      </c>
      <c r="T41" s="50" t="str">
        <f t="shared" si="0"/>
        <v>-</v>
      </c>
      <c r="U41" s="52"/>
      <c r="V41" s="52"/>
      <c r="W41" s="52"/>
      <c r="X41" s="52"/>
      <c r="Y41" s="52"/>
      <c r="Z41" s="52"/>
      <c r="AA41" s="52"/>
      <c r="AB41" s="53"/>
    </row>
    <row r="42" spans="2:28" s="54" customFormat="1" ht="97.5" customHeight="1" thickBot="1">
      <c r="B42" s="411" t="str">
        <f>IF(Menú!$C$7="","-",Menú!$C$7)</f>
        <v>-</v>
      </c>
      <c r="C42" s="412"/>
      <c r="D42" s="43" t="str">
        <f>IF(B42="-","-",VLOOKUP(B42,Datos!$B$3:$C$25,2,FALSE))</f>
        <v>-</v>
      </c>
      <c r="E42" s="56"/>
      <c r="F42" s="51"/>
      <c r="G42" s="85"/>
      <c r="H42" s="85"/>
      <c r="I42" s="85"/>
      <c r="J42" s="85"/>
      <c r="K42" s="52"/>
      <c r="L42" s="52"/>
      <c r="M42" s="52"/>
      <c r="N42" s="52"/>
      <c r="O42" s="85"/>
      <c r="P42" s="85"/>
      <c r="Q42" s="50" t="str">
        <f>IF(AND(O42=Datos!$B$156,P42=Datos!$B$162),Datos!$D$167,IF(AND(O42=Datos!$B$156,P42=Datos!$B$163),Datos!$E$167,IF(AND(O42=Datos!$B$156,P42=Datos!$B$164),Datos!$F$167,IF(AND(O42=Datos!$B$156,P42=Datos!$B$165),Datos!$G$167,IF(AND(O42=Datos!$B$157,P42=Datos!$B$162),Datos!$D$168,IF(AND(O42=Datos!$B$157,P42=Datos!$B$163),Datos!$E$168,IF(AND(O42=Datos!$B$157,P42=Datos!$B$164),Datos!$F$168,IF(AND(O42=Datos!$B$157,P42=Datos!$B$165),Datos!$G$168,IF(AND(O42=Datos!$B$158,P42=Datos!$B$162),Datos!$D$169,IF(AND(O42=Datos!$B$158,P42=Datos!$B$163),Datos!$E$169,IF(AND(O42=Datos!$B$158,P42=Datos!$B$164),Datos!$F$169,IF(AND(O42=Datos!$B$158,P42=Datos!$B$165),Datos!$G$169,IF(AND(O42=Datos!$B$159,P42=Datos!$B$162),"N/A",IF(AND(O42=Datos!$B$159,P42=Datos!$B$163),"N/A",IF(AND(O42=Datos!$B$159,P42=Datos!$B$164),"N/A",IF(AND(O42=Datos!$B$159,P42=Datos!$B$165),"N/A","-"))))))))))))))))</f>
        <v>-</v>
      </c>
      <c r="R42" s="85"/>
      <c r="S42" s="50" t="str">
        <f>(IF(AND(Q42=Datos!$D$167,R42=Datos!$B$171),Datos!$D$176,IF(AND(Q42=Datos!$D$168,R42=Datos!$B$171),Datos!$D$176,IF(AND(Q42=Datos!$D$169,R42=Datos!$B$171),Datos!$F$176,IF(AND(Q42=Datos!$E$167,R42=Datos!$B$171),Datos!$D$176,IF(AND(Q42=Datos!$E$168,R42=Datos!$B$171),Datos!$E$176,IF(AND(Q42=Datos!$E$169,R42=Datos!$B$171),Datos!$F$176,IF(AND(Q42=Datos!$F$167,R42=Datos!$B$171),Datos!$E$176,IF(AND(Q42=Datos!$F$168,R42=Datos!$B$171),Datos!$E$176,IF(AND(Q42=Datos!$F$169,R42=Datos!$B$171),Datos!$G$176,IF(AND(Q42=Datos!$G$167,R42=Datos!$B$171),Datos!$E$176,IF(AND(Q42=Datos!$G$168,R42=Datos!$B$171),Datos!$F$176,IF(AND(Q42=Datos!$G$169,R42=Datos!$B$171),Datos!$G$176,IF(AND(Q42=Datos!$D$167,R42=Datos!$B$172),Datos!$D$178,IF(AND(Q42=Datos!$D$168,R42=Datos!$B$172),Datos!$D$178,IF(AND(Q42=Datos!$D$169,R42=Datos!$B$172),Datos!$F$178,IF(AND(Q42=Datos!$E$167,R42=Datos!$B$172),Datos!$D$178,IF(AND(Q42=Datos!$E$168,R42=Datos!$B$172),Datos!$E$178,IF(AND(Q42=Datos!$E$169,R42=Datos!$B$172),Datos!$F$178,IF(AND(Q42=Datos!$F$167,R42=Datos!$B$172),Datos!$E$178,IF(AND(Q42=Datos!$F$168,R42=Datos!$B$172),Datos!$E$178,IF(AND(Q42=Datos!$F$169,R42=Datos!$B$172),Datos!$G$178,IF(AND(Q42=Datos!$G$167,R42=Datos!$B$172),Datos!$E$178,IF(AND(Q42=Datos!$G$168,R42=Datos!$B$172),Datos!$F$178,IF(AND(Q42=Datos!$G$169,R42=Datos!$B$172),Datos!$G$179,IF(AND(Q42=Datos!$D$167,R42=Datos!$B$173),Datos!$D$180,IF(AND(Q42=Datos!$D$168,R42=Datos!$B$173),Datos!$D$180,IF(AND(Q42=Datos!$D$169,R42=Datos!$B$173),Datos!$F$180,IF(AND(Q42=Datos!$E$167,R42=Datos!$B$173),Datos!$D$180,IF(AND(Q42=Datos!$E$168,R42=Datos!$B$173),Datos!$E$180,IF(AND(Q42=Datos!$E$169,R42=Datos!$B$173),Datos!$F$180,IF(AND(Q42=Datos!$F$167,R42=Datos!$B$173),Datos!$E$180,IF(AND(Q42=Datos!$F$168,R42=Datos!$B$173),Datos!$E$180,IF(AND(Q42=Datos!$F$169,R42=Datos!$B$173),Datos!$G$180,IF(AND(Q42=Datos!$G$167,R42=Datos!$B$173),Datos!$E$180,IF(AND(Q42=Datos!$G$168,R42=Datos!$B$173),Datos!$F$180,IF(AND(Q42=Datos!$G$169,R42=Datos!$B$173),Datos!$G$180,IF(AND(Q42=Datos!$D$167,R42=Datos!$B$174),Datos!$D$182,IF(AND(Q42=Datos!$D$168,R42=Datos!$B$174),Datos!$D$182,IF(AND(Q42=Datos!$D$169,R42=Datos!$B$174),Datos!$F$182,IF(AND(Q42=Datos!$E$167,R42=Datos!$B$174),Datos!$D$182,IF(AND(Q42=Datos!$E$168,R42=Datos!$B$174),Datos!$E$182,IF(AND(Q42=Datos!$E$169,R42=Datos!$B$174),Datos!$F$182,IF(AND(Q42=Datos!$F$167,R42=Datos!$B$174),Datos!$E$182,IF(AND(Q42=Datos!$F$168,R42=Datos!$B$174),Datos!$E$182,IF(AND(Q42=Datos!$F$169,R42=Datos!$B$174),Datos!$G$182,IF(AND(Q42=Datos!$G$167,R42=Datos!$B$174),Datos!$E$183,IF(AND(Q42=Datos!$G$168,R42=Datos!$B$174),Datos!$F$182,IF(AND(Q42=Datos!$G$169,R42=Datos!$B$174),Datos!$G$183,IF(O42=Datos!$B$159,Datos!$G$183,"-"))))))))))))))))))))))))))))))))))))))))))))))))))</f>
        <v>-</v>
      </c>
      <c r="T42" s="50" t="str">
        <f t="shared" si="0"/>
        <v>-</v>
      </c>
      <c r="U42" s="52"/>
      <c r="V42" s="52"/>
      <c r="W42" s="52"/>
      <c r="X42" s="52"/>
      <c r="Y42" s="52"/>
      <c r="Z42" s="52"/>
      <c r="AA42" s="52"/>
      <c r="AB42" s="53"/>
    </row>
    <row r="43" spans="2:28" s="54" customFormat="1" ht="97.5" customHeight="1" thickBot="1">
      <c r="B43" s="411" t="str">
        <f>IF(Menú!$C$7="","-",Menú!$C$7)</f>
        <v>-</v>
      </c>
      <c r="C43" s="412"/>
      <c r="D43" s="43" t="str">
        <f>IF(B43="-","-",VLOOKUP(B43,Datos!$B$3:$C$25,2,FALSE))</f>
        <v>-</v>
      </c>
      <c r="E43" s="56"/>
      <c r="F43" s="51"/>
      <c r="G43" s="85"/>
      <c r="H43" s="85"/>
      <c r="I43" s="85"/>
      <c r="J43" s="85"/>
      <c r="K43" s="52"/>
      <c r="L43" s="52"/>
      <c r="M43" s="52"/>
      <c r="N43" s="52"/>
      <c r="O43" s="85"/>
      <c r="P43" s="85"/>
      <c r="Q43" s="50" t="str">
        <f>IF(AND(O43=Datos!$B$156,P43=Datos!$B$162),Datos!$D$167,IF(AND(O43=Datos!$B$156,P43=Datos!$B$163),Datos!$E$167,IF(AND(O43=Datos!$B$156,P43=Datos!$B$164),Datos!$F$167,IF(AND(O43=Datos!$B$156,P43=Datos!$B$165),Datos!$G$167,IF(AND(O43=Datos!$B$157,P43=Datos!$B$162),Datos!$D$168,IF(AND(O43=Datos!$B$157,P43=Datos!$B$163),Datos!$E$168,IF(AND(O43=Datos!$B$157,P43=Datos!$B$164),Datos!$F$168,IF(AND(O43=Datos!$B$157,P43=Datos!$B$165),Datos!$G$168,IF(AND(O43=Datos!$B$158,P43=Datos!$B$162),Datos!$D$169,IF(AND(O43=Datos!$B$158,P43=Datos!$B$163),Datos!$E$169,IF(AND(O43=Datos!$B$158,P43=Datos!$B$164),Datos!$F$169,IF(AND(O43=Datos!$B$158,P43=Datos!$B$165),Datos!$G$169,IF(AND(O43=Datos!$B$159,P43=Datos!$B$162),"N/A",IF(AND(O43=Datos!$B$159,P43=Datos!$B$163),"N/A",IF(AND(O43=Datos!$B$159,P43=Datos!$B$164),"N/A",IF(AND(O43=Datos!$B$159,P43=Datos!$B$165),"N/A","-"))))))))))))))))</f>
        <v>-</v>
      </c>
      <c r="R43" s="85"/>
      <c r="S43" s="50" t="str">
        <f>(IF(AND(Q43=Datos!$D$167,R43=Datos!$B$171),Datos!$D$176,IF(AND(Q43=Datos!$D$168,R43=Datos!$B$171),Datos!$D$176,IF(AND(Q43=Datos!$D$169,R43=Datos!$B$171),Datos!$F$176,IF(AND(Q43=Datos!$E$167,R43=Datos!$B$171),Datos!$D$176,IF(AND(Q43=Datos!$E$168,R43=Datos!$B$171),Datos!$E$176,IF(AND(Q43=Datos!$E$169,R43=Datos!$B$171),Datos!$F$176,IF(AND(Q43=Datos!$F$167,R43=Datos!$B$171),Datos!$E$176,IF(AND(Q43=Datos!$F$168,R43=Datos!$B$171),Datos!$E$176,IF(AND(Q43=Datos!$F$169,R43=Datos!$B$171),Datos!$G$176,IF(AND(Q43=Datos!$G$167,R43=Datos!$B$171),Datos!$E$176,IF(AND(Q43=Datos!$G$168,R43=Datos!$B$171),Datos!$F$176,IF(AND(Q43=Datos!$G$169,R43=Datos!$B$171),Datos!$G$176,IF(AND(Q43=Datos!$D$167,R43=Datos!$B$172),Datos!$D$178,IF(AND(Q43=Datos!$D$168,R43=Datos!$B$172),Datos!$D$178,IF(AND(Q43=Datos!$D$169,R43=Datos!$B$172),Datos!$F$178,IF(AND(Q43=Datos!$E$167,R43=Datos!$B$172),Datos!$D$178,IF(AND(Q43=Datos!$E$168,R43=Datos!$B$172),Datos!$E$178,IF(AND(Q43=Datos!$E$169,R43=Datos!$B$172),Datos!$F$178,IF(AND(Q43=Datos!$F$167,R43=Datos!$B$172),Datos!$E$178,IF(AND(Q43=Datos!$F$168,R43=Datos!$B$172),Datos!$E$178,IF(AND(Q43=Datos!$F$169,R43=Datos!$B$172),Datos!$G$178,IF(AND(Q43=Datos!$G$167,R43=Datos!$B$172),Datos!$E$178,IF(AND(Q43=Datos!$G$168,R43=Datos!$B$172),Datos!$F$178,IF(AND(Q43=Datos!$G$169,R43=Datos!$B$172),Datos!$G$179,IF(AND(Q43=Datos!$D$167,R43=Datos!$B$173),Datos!$D$180,IF(AND(Q43=Datos!$D$168,R43=Datos!$B$173),Datos!$D$180,IF(AND(Q43=Datos!$D$169,R43=Datos!$B$173),Datos!$F$180,IF(AND(Q43=Datos!$E$167,R43=Datos!$B$173),Datos!$D$180,IF(AND(Q43=Datos!$E$168,R43=Datos!$B$173),Datos!$E$180,IF(AND(Q43=Datos!$E$169,R43=Datos!$B$173),Datos!$F$180,IF(AND(Q43=Datos!$F$167,R43=Datos!$B$173),Datos!$E$180,IF(AND(Q43=Datos!$F$168,R43=Datos!$B$173),Datos!$E$180,IF(AND(Q43=Datos!$F$169,R43=Datos!$B$173),Datos!$G$180,IF(AND(Q43=Datos!$G$167,R43=Datos!$B$173),Datos!$E$180,IF(AND(Q43=Datos!$G$168,R43=Datos!$B$173),Datos!$F$180,IF(AND(Q43=Datos!$G$169,R43=Datos!$B$173),Datos!$G$180,IF(AND(Q43=Datos!$D$167,R43=Datos!$B$174),Datos!$D$182,IF(AND(Q43=Datos!$D$168,R43=Datos!$B$174),Datos!$D$182,IF(AND(Q43=Datos!$D$169,R43=Datos!$B$174),Datos!$F$182,IF(AND(Q43=Datos!$E$167,R43=Datos!$B$174),Datos!$D$182,IF(AND(Q43=Datos!$E$168,R43=Datos!$B$174),Datos!$E$182,IF(AND(Q43=Datos!$E$169,R43=Datos!$B$174),Datos!$F$182,IF(AND(Q43=Datos!$F$167,R43=Datos!$B$174),Datos!$E$182,IF(AND(Q43=Datos!$F$168,R43=Datos!$B$174),Datos!$E$182,IF(AND(Q43=Datos!$F$169,R43=Datos!$B$174),Datos!$G$182,IF(AND(Q43=Datos!$G$167,R43=Datos!$B$174),Datos!$E$183,IF(AND(Q43=Datos!$G$168,R43=Datos!$B$174),Datos!$F$182,IF(AND(Q43=Datos!$G$169,R43=Datos!$B$174),Datos!$G$183,IF(O43=Datos!$B$159,Datos!$G$183,"-"))))))))))))))))))))))))))))))))))))))))))))))))))</f>
        <v>-</v>
      </c>
      <c r="T43" s="50" t="str">
        <f t="shared" si="0"/>
        <v>-</v>
      </c>
      <c r="U43" s="52"/>
      <c r="V43" s="52"/>
      <c r="W43" s="52"/>
      <c r="X43" s="52"/>
      <c r="Y43" s="52"/>
      <c r="Z43" s="52"/>
      <c r="AA43" s="52"/>
      <c r="AB43" s="53"/>
    </row>
    <row r="44" spans="2:28" s="54" customFormat="1" ht="97.5" customHeight="1" thickBot="1">
      <c r="B44" s="411" t="str">
        <f>IF(Menú!$C$7="","-",Menú!$C$7)</f>
        <v>-</v>
      </c>
      <c r="C44" s="412"/>
      <c r="D44" s="43" t="str">
        <f>IF(B44="-","-",VLOOKUP(B44,Datos!$B$3:$C$25,2,FALSE))</f>
        <v>-</v>
      </c>
      <c r="E44" s="56"/>
      <c r="F44" s="51"/>
      <c r="G44" s="85"/>
      <c r="H44" s="85"/>
      <c r="I44" s="85"/>
      <c r="J44" s="85"/>
      <c r="K44" s="52"/>
      <c r="L44" s="52"/>
      <c r="M44" s="52"/>
      <c r="N44" s="52"/>
      <c r="O44" s="85"/>
      <c r="P44" s="85"/>
      <c r="Q44" s="50" t="str">
        <f>IF(AND(O44=Datos!$B$156,P44=Datos!$B$162),Datos!$D$167,IF(AND(O44=Datos!$B$156,P44=Datos!$B$163),Datos!$E$167,IF(AND(O44=Datos!$B$156,P44=Datos!$B$164),Datos!$F$167,IF(AND(O44=Datos!$B$156,P44=Datos!$B$165),Datos!$G$167,IF(AND(O44=Datos!$B$157,P44=Datos!$B$162),Datos!$D$168,IF(AND(O44=Datos!$B$157,P44=Datos!$B$163),Datos!$E$168,IF(AND(O44=Datos!$B$157,P44=Datos!$B$164),Datos!$F$168,IF(AND(O44=Datos!$B$157,P44=Datos!$B$165),Datos!$G$168,IF(AND(O44=Datos!$B$158,P44=Datos!$B$162),Datos!$D$169,IF(AND(O44=Datos!$B$158,P44=Datos!$B$163),Datos!$E$169,IF(AND(O44=Datos!$B$158,P44=Datos!$B$164),Datos!$F$169,IF(AND(O44=Datos!$B$158,P44=Datos!$B$165),Datos!$G$169,IF(AND(O44=Datos!$B$159,P44=Datos!$B$162),"N/A",IF(AND(O44=Datos!$B$159,P44=Datos!$B$163),"N/A",IF(AND(O44=Datos!$B$159,P44=Datos!$B$164),"N/A",IF(AND(O44=Datos!$B$159,P44=Datos!$B$165),"N/A","-"))))))))))))))))</f>
        <v>-</v>
      </c>
      <c r="R44" s="85"/>
      <c r="S44" s="50" t="str">
        <f>(IF(AND(Q44=Datos!$D$167,R44=Datos!$B$171),Datos!$D$176,IF(AND(Q44=Datos!$D$168,R44=Datos!$B$171),Datos!$D$176,IF(AND(Q44=Datos!$D$169,R44=Datos!$B$171),Datos!$F$176,IF(AND(Q44=Datos!$E$167,R44=Datos!$B$171),Datos!$D$176,IF(AND(Q44=Datos!$E$168,R44=Datos!$B$171),Datos!$E$176,IF(AND(Q44=Datos!$E$169,R44=Datos!$B$171),Datos!$F$176,IF(AND(Q44=Datos!$F$167,R44=Datos!$B$171),Datos!$E$176,IF(AND(Q44=Datos!$F$168,R44=Datos!$B$171),Datos!$E$176,IF(AND(Q44=Datos!$F$169,R44=Datos!$B$171),Datos!$G$176,IF(AND(Q44=Datos!$G$167,R44=Datos!$B$171),Datos!$E$176,IF(AND(Q44=Datos!$G$168,R44=Datos!$B$171),Datos!$F$176,IF(AND(Q44=Datos!$G$169,R44=Datos!$B$171),Datos!$G$176,IF(AND(Q44=Datos!$D$167,R44=Datos!$B$172),Datos!$D$178,IF(AND(Q44=Datos!$D$168,R44=Datos!$B$172),Datos!$D$178,IF(AND(Q44=Datos!$D$169,R44=Datos!$B$172),Datos!$F$178,IF(AND(Q44=Datos!$E$167,R44=Datos!$B$172),Datos!$D$178,IF(AND(Q44=Datos!$E$168,R44=Datos!$B$172),Datos!$E$178,IF(AND(Q44=Datos!$E$169,R44=Datos!$B$172),Datos!$F$178,IF(AND(Q44=Datos!$F$167,R44=Datos!$B$172),Datos!$E$178,IF(AND(Q44=Datos!$F$168,R44=Datos!$B$172),Datos!$E$178,IF(AND(Q44=Datos!$F$169,R44=Datos!$B$172),Datos!$G$178,IF(AND(Q44=Datos!$G$167,R44=Datos!$B$172),Datos!$E$178,IF(AND(Q44=Datos!$G$168,R44=Datos!$B$172),Datos!$F$178,IF(AND(Q44=Datos!$G$169,R44=Datos!$B$172),Datos!$G$179,IF(AND(Q44=Datos!$D$167,R44=Datos!$B$173),Datos!$D$180,IF(AND(Q44=Datos!$D$168,R44=Datos!$B$173),Datos!$D$180,IF(AND(Q44=Datos!$D$169,R44=Datos!$B$173),Datos!$F$180,IF(AND(Q44=Datos!$E$167,R44=Datos!$B$173),Datos!$D$180,IF(AND(Q44=Datos!$E$168,R44=Datos!$B$173),Datos!$E$180,IF(AND(Q44=Datos!$E$169,R44=Datos!$B$173),Datos!$F$180,IF(AND(Q44=Datos!$F$167,R44=Datos!$B$173),Datos!$E$180,IF(AND(Q44=Datos!$F$168,R44=Datos!$B$173),Datos!$E$180,IF(AND(Q44=Datos!$F$169,R44=Datos!$B$173),Datos!$G$180,IF(AND(Q44=Datos!$G$167,R44=Datos!$B$173),Datos!$E$180,IF(AND(Q44=Datos!$G$168,R44=Datos!$B$173),Datos!$F$180,IF(AND(Q44=Datos!$G$169,R44=Datos!$B$173),Datos!$G$180,IF(AND(Q44=Datos!$D$167,R44=Datos!$B$174),Datos!$D$182,IF(AND(Q44=Datos!$D$168,R44=Datos!$B$174),Datos!$D$182,IF(AND(Q44=Datos!$D$169,R44=Datos!$B$174),Datos!$F$182,IF(AND(Q44=Datos!$E$167,R44=Datos!$B$174),Datos!$D$182,IF(AND(Q44=Datos!$E$168,R44=Datos!$B$174),Datos!$E$182,IF(AND(Q44=Datos!$E$169,R44=Datos!$B$174),Datos!$F$182,IF(AND(Q44=Datos!$F$167,R44=Datos!$B$174),Datos!$E$182,IF(AND(Q44=Datos!$F$168,R44=Datos!$B$174),Datos!$E$182,IF(AND(Q44=Datos!$F$169,R44=Datos!$B$174),Datos!$G$182,IF(AND(Q44=Datos!$G$167,R44=Datos!$B$174),Datos!$E$183,IF(AND(Q44=Datos!$G$168,R44=Datos!$B$174),Datos!$F$182,IF(AND(Q44=Datos!$G$169,R44=Datos!$B$174),Datos!$G$183,IF(O44=Datos!$B$159,Datos!$G$183,"-"))))))))))))))))))))))))))))))))))))))))))))))))))</f>
        <v>-</v>
      </c>
      <c r="T44" s="50" t="str">
        <f t="shared" si="0"/>
        <v>-</v>
      </c>
      <c r="U44" s="52"/>
      <c r="V44" s="52"/>
      <c r="W44" s="52"/>
      <c r="X44" s="52"/>
      <c r="Y44" s="52"/>
      <c r="Z44" s="52"/>
      <c r="AA44" s="52"/>
      <c r="AB44" s="53"/>
    </row>
    <row r="45" spans="2:28" s="54" customFormat="1" ht="97.5" customHeight="1" thickBot="1">
      <c r="B45" s="411" t="str">
        <f>IF(Menú!$C$7="","-",Menú!$C$7)</f>
        <v>-</v>
      </c>
      <c r="C45" s="412"/>
      <c r="D45" s="43" t="str">
        <f>IF(B45="-","-",VLOOKUP(B45,Datos!$B$3:$C$25,2,FALSE))</f>
        <v>-</v>
      </c>
      <c r="E45" s="56"/>
      <c r="F45" s="51"/>
      <c r="G45" s="85"/>
      <c r="H45" s="85"/>
      <c r="I45" s="85"/>
      <c r="J45" s="85"/>
      <c r="K45" s="52"/>
      <c r="L45" s="52"/>
      <c r="M45" s="52"/>
      <c r="N45" s="52"/>
      <c r="O45" s="85"/>
      <c r="P45" s="85"/>
      <c r="Q45" s="50" t="str">
        <f>IF(AND(O45=Datos!$B$156,P45=Datos!$B$162),Datos!$D$167,IF(AND(O45=Datos!$B$156,P45=Datos!$B$163),Datos!$E$167,IF(AND(O45=Datos!$B$156,P45=Datos!$B$164),Datos!$F$167,IF(AND(O45=Datos!$B$156,P45=Datos!$B$165),Datos!$G$167,IF(AND(O45=Datos!$B$157,P45=Datos!$B$162),Datos!$D$168,IF(AND(O45=Datos!$B$157,P45=Datos!$B$163),Datos!$E$168,IF(AND(O45=Datos!$B$157,P45=Datos!$B$164),Datos!$F$168,IF(AND(O45=Datos!$B$157,P45=Datos!$B$165),Datos!$G$168,IF(AND(O45=Datos!$B$158,P45=Datos!$B$162),Datos!$D$169,IF(AND(O45=Datos!$B$158,P45=Datos!$B$163),Datos!$E$169,IF(AND(O45=Datos!$B$158,P45=Datos!$B$164),Datos!$F$169,IF(AND(O45=Datos!$B$158,P45=Datos!$B$165),Datos!$G$169,IF(AND(O45=Datos!$B$159,P45=Datos!$B$162),"N/A",IF(AND(O45=Datos!$B$159,P45=Datos!$B$163),"N/A",IF(AND(O45=Datos!$B$159,P45=Datos!$B$164),"N/A",IF(AND(O45=Datos!$B$159,P45=Datos!$B$165),"N/A","-"))))))))))))))))</f>
        <v>-</v>
      </c>
      <c r="R45" s="85"/>
      <c r="S45" s="50" t="str">
        <f>(IF(AND(Q45=Datos!$D$167,R45=Datos!$B$171),Datos!$D$176,IF(AND(Q45=Datos!$D$168,R45=Datos!$B$171),Datos!$D$176,IF(AND(Q45=Datos!$D$169,R45=Datos!$B$171),Datos!$F$176,IF(AND(Q45=Datos!$E$167,R45=Datos!$B$171),Datos!$D$176,IF(AND(Q45=Datos!$E$168,R45=Datos!$B$171),Datos!$E$176,IF(AND(Q45=Datos!$E$169,R45=Datos!$B$171),Datos!$F$176,IF(AND(Q45=Datos!$F$167,R45=Datos!$B$171),Datos!$E$176,IF(AND(Q45=Datos!$F$168,R45=Datos!$B$171),Datos!$E$176,IF(AND(Q45=Datos!$F$169,R45=Datos!$B$171),Datos!$G$176,IF(AND(Q45=Datos!$G$167,R45=Datos!$B$171),Datos!$E$176,IF(AND(Q45=Datos!$G$168,R45=Datos!$B$171),Datos!$F$176,IF(AND(Q45=Datos!$G$169,R45=Datos!$B$171),Datos!$G$176,IF(AND(Q45=Datos!$D$167,R45=Datos!$B$172),Datos!$D$178,IF(AND(Q45=Datos!$D$168,R45=Datos!$B$172),Datos!$D$178,IF(AND(Q45=Datos!$D$169,R45=Datos!$B$172),Datos!$F$178,IF(AND(Q45=Datos!$E$167,R45=Datos!$B$172),Datos!$D$178,IF(AND(Q45=Datos!$E$168,R45=Datos!$B$172),Datos!$E$178,IF(AND(Q45=Datos!$E$169,R45=Datos!$B$172),Datos!$F$178,IF(AND(Q45=Datos!$F$167,R45=Datos!$B$172),Datos!$E$178,IF(AND(Q45=Datos!$F$168,R45=Datos!$B$172),Datos!$E$178,IF(AND(Q45=Datos!$F$169,R45=Datos!$B$172),Datos!$G$178,IF(AND(Q45=Datos!$G$167,R45=Datos!$B$172),Datos!$E$178,IF(AND(Q45=Datos!$G$168,R45=Datos!$B$172),Datos!$F$178,IF(AND(Q45=Datos!$G$169,R45=Datos!$B$172),Datos!$G$179,IF(AND(Q45=Datos!$D$167,R45=Datos!$B$173),Datos!$D$180,IF(AND(Q45=Datos!$D$168,R45=Datos!$B$173),Datos!$D$180,IF(AND(Q45=Datos!$D$169,R45=Datos!$B$173),Datos!$F$180,IF(AND(Q45=Datos!$E$167,R45=Datos!$B$173),Datos!$D$180,IF(AND(Q45=Datos!$E$168,R45=Datos!$B$173),Datos!$E$180,IF(AND(Q45=Datos!$E$169,R45=Datos!$B$173),Datos!$F$180,IF(AND(Q45=Datos!$F$167,R45=Datos!$B$173),Datos!$E$180,IF(AND(Q45=Datos!$F$168,R45=Datos!$B$173),Datos!$E$180,IF(AND(Q45=Datos!$F$169,R45=Datos!$B$173),Datos!$G$180,IF(AND(Q45=Datos!$G$167,R45=Datos!$B$173),Datos!$E$180,IF(AND(Q45=Datos!$G$168,R45=Datos!$B$173),Datos!$F$180,IF(AND(Q45=Datos!$G$169,R45=Datos!$B$173),Datos!$G$180,IF(AND(Q45=Datos!$D$167,R45=Datos!$B$174),Datos!$D$182,IF(AND(Q45=Datos!$D$168,R45=Datos!$B$174),Datos!$D$182,IF(AND(Q45=Datos!$D$169,R45=Datos!$B$174),Datos!$F$182,IF(AND(Q45=Datos!$E$167,R45=Datos!$B$174),Datos!$D$182,IF(AND(Q45=Datos!$E$168,R45=Datos!$B$174),Datos!$E$182,IF(AND(Q45=Datos!$E$169,R45=Datos!$B$174),Datos!$F$182,IF(AND(Q45=Datos!$F$167,R45=Datos!$B$174),Datos!$E$182,IF(AND(Q45=Datos!$F$168,R45=Datos!$B$174),Datos!$E$182,IF(AND(Q45=Datos!$F$169,R45=Datos!$B$174),Datos!$G$182,IF(AND(Q45=Datos!$G$167,R45=Datos!$B$174),Datos!$E$183,IF(AND(Q45=Datos!$G$168,R45=Datos!$B$174),Datos!$F$182,IF(AND(Q45=Datos!$G$169,R45=Datos!$B$174),Datos!$G$183,IF(O45=Datos!$B$159,Datos!$G$183,"-"))))))))))))))))))))))))))))))))))))))))))))))))))</f>
        <v>-</v>
      </c>
      <c r="T45" s="50" t="str">
        <f t="shared" si="0"/>
        <v>-</v>
      </c>
      <c r="U45" s="52"/>
      <c r="V45" s="52"/>
      <c r="W45" s="52"/>
      <c r="X45" s="52"/>
      <c r="Y45" s="52"/>
      <c r="Z45" s="52"/>
      <c r="AA45" s="52"/>
      <c r="AB45" s="53"/>
    </row>
    <row r="46" spans="2:28" s="54" customFormat="1" ht="97.5" customHeight="1" thickBot="1">
      <c r="B46" s="411" t="str">
        <f>IF(Menú!$C$7="","-",Menú!$C$7)</f>
        <v>-</v>
      </c>
      <c r="C46" s="412"/>
      <c r="D46" s="43" t="str">
        <f>IF(B46="-","-",VLOOKUP(B46,Datos!$B$3:$C$25,2,FALSE))</f>
        <v>-</v>
      </c>
      <c r="E46" s="56"/>
      <c r="F46" s="51"/>
      <c r="G46" s="85"/>
      <c r="H46" s="85"/>
      <c r="I46" s="85"/>
      <c r="J46" s="85"/>
      <c r="K46" s="52"/>
      <c r="L46" s="52"/>
      <c r="M46" s="52"/>
      <c r="N46" s="52"/>
      <c r="O46" s="85"/>
      <c r="P46" s="85"/>
      <c r="Q46" s="50" t="str">
        <f>IF(AND(O46=Datos!$B$156,P46=Datos!$B$162),Datos!$D$167,IF(AND(O46=Datos!$B$156,P46=Datos!$B$163),Datos!$E$167,IF(AND(O46=Datos!$B$156,P46=Datos!$B$164),Datos!$F$167,IF(AND(O46=Datos!$B$156,P46=Datos!$B$165),Datos!$G$167,IF(AND(O46=Datos!$B$157,P46=Datos!$B$162),Datos!$D$168,IF(AND(O46=Datos!$B$157,P46=Datos!$B$163),Datos!$E$168,IF(AND(O46=Datos!$B$157,P46=Datos!$B$164),Datos!$F$168,IF(AND(O46=Datos!$B$157,P46=Datos!$B$165),Datos!$G$168,IF(AND(O46=Datos!$B$158,P46=Datos!$B$162),Datos!$D$169,IF(AND(O46=Datos!$B$158,P46=Datos!$B$163),Datos!$E$169,IF(AND(O46=Datos!$B$158,P46=Datos!$B$164),Datos!$F$169,IF(AND(O46=Datos!$B$158,P46=Datos!$B$165),Datos!$G$169,IF(AND(O46=Datos!$B$159,P46=Datos!$B$162),"N/A",IF(AND(O46=Datos!$B$159,P46=Datos!$B$163),"N/A",IF(AND(O46=Datos!$B$159,P46=Datos!$B$164),"N/A",IF(AND(O46=Datos!$B$159,P46=Datos!$B$165),"N/A","-"))))))))))))))))</f>
        <v>-</v>
      </c>
      <c r="R46" s="85"/>
      <c r="S46" s="50" t="str">
        <f>(IF(AND(Q46=Datos!$D$167,R46=Datos!$B$171),Datos!$D$176,IF(AND(Q46=Datos!$D$168,R46=Datos!$B$171),Datos!$D$176,IF(AND(Q46=Datos!$D$169,R46=Datos!$B$171),Datos!$F$176,IF(AND(Q46=Datos!$E$167,R46=Datos!$B$171),Datos!$D$176,IF(AND(Q46=Datos!$E$168,R46=Datos!$B$171),Datos!$E$176,IF(AND(Q46=Datos!$E$169,R46=Datos!$B$171),Datos!$F$176,IF(AND(Q46=Datos!$F$167,R46=Datos!$B$171),Datos!$E$176,IF(AND(Q46=Datos!$F$168,R46=Datos!$B$171),Datos!$E$176,IF(AND(Q46=Datos!$F$169,R46=Datos!$B$171),Datos!$G$176,IF(AND(Q46=Datos!$G$167,R46=Datos!$B$171),Datos!$E$176,IF(AND(Q46=Datos!$G$168,R46=Datos!$B$171),Datos!$F$176,IF(AND(Q46=Datos!$G$169,R46=Datos!$B$171),Datos!$G$176,IF(AND(Q46=Datos!$D$167,R46=Datos!$B$172),Datos!$D$178,IF(AND(Q46=Datos!$D$168,R46=Datos!$B$172),Datos!$D$178,IF(AND(Q46=Datos!$D$169,R46=Datos!$B$172),Datos!$F$178,IF(AND(Q46=Datos!$E$167,R46=Datos!$B$172),Datos!$D$178,IF(AND(Q46=Datos!$E$168,R46=Datos!$B$172),Datos!$E$178,IF(AND(Q46=Datos!$E$169,R46=Datos!$B$172),Datos!$F$178,IF(AND(Q46=Datos!$F$167,R46=Datos!$B$172),Datos!$E$178,IF(AND(Q46=Datos!$F$168,R46=Datos!$B$172),Datos!$E$178,IF(AND(Q46=Datos!$F$169,R46=Datos!$B$172),Datos!$G$178,IF(AND(Q46=Datos!$G$167,R46=Datos!$B$172),Datos!$E$178,IF(AND(Q46=Datos!$G$168,R46=Datos!$B$172),Datos!$F$178,IF(AND(Q46=Datos!$G$169,R46=Datos!$B$172),Datos!$G$179,IF(AND(Q46=Datos!$D$167,R46=Datos!$B$173),Datos!$D$180,IF(AND(Q46=Datos!$D$168,R46=Datos!$B$173),Datos!$D$180,IF(AND(Q46=Datos!$D$169,R46=Datos!$B$173),Datos!$F$180,IF(AND(Q46=Datos!$E$167,R46=Datos!$B$173),Datos!$D$180,IF(AND(Q46=Datos!$E$168,R46=Datos!$B$173),Datos!$E$180,IF(AND(Q46=Datos!$E$169,R46=Datos!$B$173),Datos!$F$180,IF(AND(Q46=Datos!$F$167,R46=Datos!$B$173),Datos!$E$180,IF(AND(Q46=Datos!$F$168,R46=Datos!$B$173),Datos!$E$180,IF(AND(Q46=Datos!$F$169,R46=Datos!$B$173),Datos!$G$180,IF(AND(Q46=Datos!$G$167,R46=Datos!$B$173),Datos!$E$180,IF(AND(Q46=Datos!$G$168,R46=Datos!$B$173),Datos!$F$180,IF(AND(Q46=Datos!$G$169,R46=Datos!$B$173),Datos!$G$180,IF(AND(Q46=Datos!$D$167,R46=Datos!$B$174),Datos!$D$182,IF(AND(Q46=Datos!$D$168,R46=Datos!$B$174),Datos!$D$182,IF(AND(Q46=Datos!$D$169,R46=Datos!$B$174),Datos!$F$182,IF(AND(Q46=Datos!$E$167,R46=Datos!$B$174),Datos!$D$182,IF(AND(Q46=Datos!$E$168,R46=Datos!$B$174),Datos!$E$182,IF(AND(Q46=Datos!$E$169,R46=Datos!$B$174),Datos!$F$182,IF(AND(Q46=Datos!$F$167,R46=Datos!$B$174),Datos!$E$182,IF(AND(Q46=Datos!$F$168,R46=Datos!$B$174),Datos!$E$182,IF(AND(Q46=Datos!$F$169,R46=Datos!$B$174),Datos!$G$182,IF(AND(Q46=Datos!$G$167,R46=Datos!$B$174),Datos!$E$183,IF(AND(Q46=Datos!$G$168,R46=Datos!$B$174),Datos!$F$182,IF(AND(Q46=Datos!$G$169,R46=Datos!$B$174),Datos!$G$183,IF(O46=Datos!$B$159,Datos!$G$183,"-"))))))))))))))))))))))))))))))))))))))))))))))))))</f>
        <v>-</v>
      </c>
      <c r="T46" s="50" t="str">
        <f t="shared" si="0"/>
        <v>-</v>
      </c>
      <c r="U46" s="52"/>
      <c r="V46" s="52"/>
      <c r="W46" s="52"/>
      <c r="X46" s="52"/>
      <c r="Y46" s="52"/>
      <c r="Z46" s="52"/>
      <c r="AA46" s="52"/>
      <c r="AB46" s="53"/>
    </row>
    <row r="47" spans="2:28" s="54" customFormat="1" ht="97.5" customHeight="1" thickBot="1">
      <c r="B47" s="411" t="str">
        <f>IF(Menú!$C$7="","-",Menú!$C$7)</f>
        <v>-</v>
      </c>
      <c r="C47" s="412"/>
      <c r="D47" s="43" t="str">
        <f>IF(B47="-","-",VLOOKUP(B47,Datos!$B$3:$C$25,2,FALSE))</f>
        <v>-</v>
      </c>
      <c r="E47" s="56"/>
      <c r="F47" s="51"/>
      <c r="G47" s="85"/>
      <c r="H47" s="85"/>
      <c r="I47" s="85"/>
      <c r="J47" s="85"/>
      <c r="K47" s="52"/>
      <c r="L47" s="52"/>
      <c r="M47" s="52"/>
      <c r="N47" s="52"/>
      <c r="O47" s="85"/>
      <c r="P47" s="85"/>
      <c r="Q47" s="50" t="str">
        <f>IF(AND(O47=Datos!$B$156,P47=Datos!$B$162),Datos!$D$167,IF(AND(O47=Datos!$B$156,P47=Datos!$B$163),Datos!$E$167,IF(AND(O47=Datos!$B$156,P47=Datos!$B$164),Datos!$F$167,IF(AND(O47=Datos!$B$156,P47=Datos!$B$165),Datos!$G$167,IF(AND(O47=Datos!$B$157,P47=Datos!$B$162),Datos!$D$168,IF(AND(O47=Datos!$B$157,P47=Datos!$B$163),Datos!$E$168,IF(AND(O47=Datos!$B$157,P47=Datos!$B$164),Datos!$F$168,IF(AND(O47=Datos!$B$157,P47=Datos!$B$165),Datos!$G$168,IF(AND(O47=Datos!$B$158,P47=Datos!$B$162),Datos!$D$169,IF(AND(O47=Datos!$B$158,P47=Datos!$B$163),Datos!$E$169,IF(AND(O47=Datos!$B$158,P47=Datos!$B$164),Datos!$F$169,IF(AND(O47=Datos!$B$158,P47=Datos!$B$165),Datos!$G$169,IF(AND(O47=Datos!$B$159,P47=Datos!$B$162),"N/A",IF(AND(O47=Datos!$B$159,P47=Datos!$B$163),"N/A",IF(AND(O47=Datos!$B$159,P47=Datos!$B$164),"N/A",IF(AND(O47=Datos!$B$159,P47=Datos!$B$165),"N/A","-"))))))))))))))))</f>
        <v>-</v>
      </c>
      <c r="R47" s="85"/>
      <c r="S47" s="50" t="str">
        <f>(IF(AND(Q47=Datos!$D$167,R47=Datos!$B$171),Datos!$D$176,IF(AND(Q47=Datos!$D$168,R47=Datos!$B$171),Datos!$D$176,IF(AND(Q47=Datos!$D$169,R47=Datos!$B$171),Datos!$F$176,IF(AND(Q47=Datos!$E$167,R47=Datos!$B$171),Datos!$D$176,IF(AND(Q47=Datos!$E$168,R47=Datos!$B$171),Datos!$E$176,IF(AND(Q47=Datos!$E$169,R47=Datos!$B$171),Datos!$F$176,IF(AND(Q47=Datos!$F$167,R47=Datos!$B$171),Datos!$E$176,IF(AND(Q47=Datos!$F$168,R47=Datos!$B$171),Datos!$E$176,IF(AND(Q47=Datos!$F$169,R47=Datos!$B$171),Datos!$G$176,IF(AND(Q47=Datos!$G$167,R47=Datos!$B$171),Datos!$E$176,IF(AND(Q47=Datos!$G$168,R47=Datos!$B$171),Datos!$F$176,IF(AND(Q47=Datos!$G$169,R47=Datos!$B$171),Datos!$G$176,IF(AND(Q47=Datos!$D$167,R47=Datos!$B$172),Datos!$D$178,IF(AND(Q47=Datos!$D$168,R47=Datos!$B$172),Datos!$D$178,IF(AND(Q47=Datos!$D$169,R47=Datos!$B$172),Datos!$F$178,IF(AND(Q47=Datos!$E$167,R47=Datos!$B$172),Datos!$D$178,IF(AND(Q47=Datos!$E$168,R47=Datos!$B$172),Datos!$E$178,IF(AND(Q47=Datos!$E$169,R47=Datos!$B$172),Datos!$F$178,IF(AND(Q47=Datos!$F$167,R47=Datos!$B$172),Datos!$E$178,IF(AND(Q47=Datos!$F$168,R47=Datos!$B$172),Datos!$E$178,IF(AND(Q47=Datos!$F$169,R47=Datos!$B$172),Datos!$G$178,IF(AND(Q47=Datos!$G$167,R47=Datos!$B$172),Datos!$E$178,IF(AND(Q47=Datos!$G$168,R47=Datos!$B$172),Datos!$F$178,IF(AND(Q47=Datos!$G$169,R47=Datos!$B$172),Datos!$G$179,IF(AND(Q47=Datos!$D$167,R47=Datos!$B$173),Datos!$D$180,IF(AND(Q47=Datos!$D$168,R47=Datos!$B$173),Datos!$D$180,IF(AND(Q47=Datos!$D$169,R47=Datos!$B$173),Datos!$F$180,IF(AND(Q47=Datos!$E$167,R47=Datos!$B$173),Datos!$D$180,IF(AND(Q47=Datos!$E$168,R47=Datos!$B$173),Datos!$E$180,IF(AND(Q47=Datos!$E$169,R47=Datos!$B$173),Datos!$F$180,IF(AND(Q47=Datos!$F$167,R47=Datos!$B$173),Datos!$E$180,IF(AND(Q47=Datos!$F$168,R47=Datos!$B$173),Datos!$E$180,IF(AND(Q47=Datos!$F$169,R47=Datos!$B$173),Datos!$G$180,IF(AND(Q47=Datos!$G$167,R47=Datos!$B$173),Datos!$E$180,IF(AND(Q47=Datos!$G$168,R47=Datos!$B$173),Datos!$F$180,IF(AND(Q47=Datos!$G$169,R47=Datos!$B$173),Datos!$G$180,IF(AND(Q47=Datos!$D$167,R47=Datos!$B$174),Datos!$D$182,IF(AND(Q47=Datos!$D$168,R47=Datos!$B$174),Datos!$D$182,IF(AND(Q47=Datos!$D$169,R47=Datos!$B$174),Datos!$F$182,IF(AND(Q47=Datos!$E$167,R47=Datos!$B$174),Datos!$D$182,IF(AND(Q47=Datos!$E$168,R47=Datos!$B$174),Datos!$E$182,IF(AND(Q47=Datos!$E$169,R47=Datos!$B$174),Datos!$F$182,IF(AND(Q47=Datos!$F$167,R47=Datos!$B$174),Datos!$E$182,IF(AND(Q47=Datos!$F$168,R47=Datos!$B$174),Datos!$E$182,IF(AND(Q47=Datos!$F$169,R47=Datos!$B$174),Datos!$G$182,IF(AND(Q47=Datos!$G$167,R47=Datos!$B$174),Datos!$E$183,IF(AND(Q47=Datos!$G$168,R47=Datos!$B$174),Datos!$F$182,IF(AND(Q47=Datos!$G$169,R47=Datos!$B$174),Datos!$G$183,IF(O47=Datos!$B$159,Datos!$G$183,"-"))))))))))))))))))))))))))))))))))))))))))))))))))</f>
        <v>-</v>
      </c>
      <c r="T47" s="50" t="str">
        <f t="shared" si="0"/>
        <v>-</v>
      </c>
      <c r="U47" s="52"/>
      <c r="V47" s="52"/>
      <c r="W47" s="52"/>
      <c r="X47" s="52"/>
      <c r="Y47" s="52"/>
      <c r="Z47" s="52"/>
      <c r="AA47" s="52"/>
      <c r="AB47" s="53"/>
    </row>
    <row r="48" spans="2:28" s="54" customFormat="1" ht="97.5" customHeight="1" thickBot="1">
      <c r="B48" s="411" t="str">
        <f>IF(Menú!$C$7="","-",Menú!$C$7)</f>
        <v>-</v>
      </c>
      <c r="C48" s="412"/>
      <c r="D48" s="43" t="str">
        <f>IF(B48="-","-",VLOOKUP(B48,Datos!$B$3:$C$25,2,FALSE))</f>
        <v>-</v>
      </c>
      <c r="E48" s="56"/>
      <c r="F48" s="51"/>
      <c r="G48" s="85"/>
      <c r="H48" s="85"/>
      <c r="I48" s="85"/>
      <c r="J48" s="85"/>
      <c r="K48" s="52"/>
      <c r="L48" s="52"/>
      <c r="M48" s="52"/>
      <c r="N48" s="52"/>
      <c r="O48" s="85"/>
      <c r="P48" s="85"/>
      <c r="Q48" s="50" t="str">
        <f>IF(AND(O48=Datos!$B$156,P48=Datos!$B$162),Datos!$D$167,IF(AND(O48=Datos!$B$156,P48=Datos!$B$163),Datos!$E$167,IF(AND(O48=Datos!$B$156,P48=Datos!$B$164),Datos!$F$167,IF(AND(O48=Datos!$B$156,P48=Datos!$B$165),Datos!$G$167,IF(AND(O48=Datos!$B$157,P48=Datos!$B$162),Datos!$D$168,IF(AND(O48=Datos!$B$157,P48=Datos!$B$163),Datos!$E$168,IF(AND(O48=Datos!$B$157,P48=Datos!$B$164),Datos!$F$168,IF(AND(O48=Datos!$B$157,P48=Datos!$B$165),Datos!$G$168,IF(AND(O48=Datos!$B$158,P48=Datos!$B$162),Datos!$D$169,IF(AND(O48=Datos!$B$158,P48=Datos!$B$163),Datos!$E$169,IF(AND(O48=Datos!$B$158,P48=Datos!$B$164),Datos!$F$169,IF(AND(O48=Datos!$B$158,P48=Datos!$B$165),Datos!$G$169,IF(AND(O48=Datos!$B$159,P48=Datos!$B$162),"N/A",IF(AND(O48=Datos!$B$159,P48=Datos!$B$163),"N/A",IF(AND(O48=Datos!$B$159,P48=Datos!$B$164),"N/A",IF(AND(O48=Datos!$B$159,P48=Datos!$B$165),"N/A","-"))))))))))))))))</f>
        <v>-</v>
      </c>
      <c r="R48" s="85"/>
      <c r="S48" s="50" t="str">
        <f>(IF(AND(Q48=Datos!$D$167,R48=Datos!$B$171),Datos!$D$176,IF(AND(Q48=Datos!$D$168,R48=Datos!$B$171),Datos!$D$176,IF(AND(Q48=Datos!$D$169,R48=Datos!$B$171),Datos!$F$176,IF(AND(Q48=Datos!$E$167,R48=Datos!$B$171),Datos!$D$176,IF(AND(Q48=Datos!$E$168,R48=Datos!$B$171),Datos!$E$176,IF(AND(Q48=Datos!$E$169,R48=Datos!$B$171),Datos!$F$176,IF(AND(Q48=Datos!$F$167,R48=Datos!$B$171),Datos!$E$176,IF(AND(Q48=Datos!$F$168,R48=Datos!$B$171),Datos!$E$176,IF(AND(Q48=Datos!$F$169,R48=Datos!$B$171),Datos!$G$176,IF(AND(Q48=Datos!$G$167,R48=Datos!$B$171),Datos!$E$176,IF(AND(Q48=Datos!$G$168,R48=Datos!$B$171),Datos!$F$176,IF(AND(Q48=Datos!$G$169,R48=Datos!$B$171),Datos!$G$176,IF(AND(Q48=Datos!$D$167,R48=Datos!$B$172),Datos!$D$178,IF(AND(Q48=Datos!$D$168,R48=Datos!$B$172),Datos!$D$178,IF(AND(Q48=Datos!$D$169,R48=Datos!$B$172),Datos!$F$178,IF(AND(Q48=Datos!$E$167,R48=Datos!$B$172),Datos!$D$178,IF(AND(Q48=Datos!$E$168,R48=Datos!$B$172),Datos!$E$178,IF(AND(Q48=Datos!$E$169,R48=Datos!$B$172),Datos!$F$178,IF(AND(Q48=Datos!$F$167,R48=Datos!$B$172),Datos!$E$178,IF(AND(Q48=Datos!$F$168,R48=Datos!$B$172),Datos!$E$178,IF(AND(Q48=Datos!$F$169,R48=Datos!$B$172),Datos!$G$178,IF(AND(Q48=Datos!$G$167,R48=Datos!$B$172),Datos!$E$178,IF(AND(Q48=Datos!$G$168,R48=Datos!$B$172),Datos!$F$178,IF(AND(Q48=Datos!$G$169,R48=Datos!$B$172),Datos!$G$179,IF(AND(Q48=Datos!$D$167,R48=Datos!$B$173),Datos!$D$180,IF(AND(Q48=Datos!$D$168,R48=Datos!$B$173),Datos!$D$180,IF(AND(Q48=Datos!$D$169,R48=Datos!$B$173),Datos!$F$180,IF(AND(Q48=Datos!$E$167,R48=Datos!$B$173),Datos!$D$180,IF(AND(Q48=Datos!$E$168,R48=Datos!$B$173),Datos!$E$180,IF(AND(Q48=Datos!$E$169,R48=Datos!$B$173),Datos!$F$180,IF(AND(Q48=Datos!$F$167,R48=Datos!$B$173),Datos!$E$180,IF(AND(Q48=Datos!$F$168,R48=Datos!$B$173),Datos!$E$180,IF(AND(Q48=Datos!$F$169,R48=Datos!$B$173),Datos!$G$180,IF(AND(Q48=Datos!$G$167,R48=Datos!$B$173),Datos!$E$180,IF(AND(Q48=Datos!$G$168,R48=Datos!$B$173),Datos!$F$180,IF(AND(Q48=Datos!$G$169,R48=Datos!$B$173),Datos!$G$180,IF(AND(Q48=Datos!$D$167,R48=Datos!$B$174),Datos!$D$182,IF(AND(Q48=Datos!$D$168,R48=Datos!$B$174),Datos!$D$182,IF(AND(Q48=Datos!$D$169,R48=Datos!$B$174),Datos!$F$182,IF(AND(Q48=Datos!$E$167,R48=Datos!$B$174),Datos!$D$182,IF(AND(Q48=Datos!$E$168,R48=Datos!$B$174),Datos!$E$182,IF(AND(Q48=Datos!$E$169,R48=Datos!$B$174),Datos!$F$182,IF(AND(Q48=Datos!$F$167,R48=Datos!$B$174),Datos!$E$182,IF(AND(Q48=Datos!$F$168,R48=Datos!$B$174),Datos!$E$182,IF(AND(Q48=Datos!$F$169,R48=Datos!$B$174),Datos!$G$182,IF(AND(Q48=Datos!$G$167,R48=Datos!$B$174),Datos!$E$183,IF(AND(Q48=Datos!$G$168,R48=Datos!$B$174),Datos!$F$182,IF(AND(Q48=Datos!$G$169,R48=Datos!$B$174),Datos!$G$183,IF(O48=Datos!$B$159,Datos!$G$183,"-"))))))))))))))))))))))))))))))))))))))))))))))))))</f>
        <v>-</v>
      </c>
      <c r="T48" s="50" t="str">
        <f t="shared" si="0"/>
        <v>-</v>
      </c>
      <c r="U48" s="52"/>
      <c r="V48" s="52"/>
      <c r="W48" s="52"/>
      <c r="X48" s="52"/>
      <c r="Y48" s="52"/>
      <c r="Z48" s="52"/>
      <c r="AA48" s="52"/>
      <c r="AB48" s="53"/>
    </row>
    <row r="49" spans="2:28" s="54" customFormat="1" ht="97.5" customHeight="1" thickBot="1">
      <c r="B49" s="411" t="str">
        <f>IF(Menú!$C$7="","-",Menú!$C$7)</f>
        <v>-</v>
      </c>
      <c r="C49" s="412"/>
      <c r="D49" s="43" t="str">
        <f>IF(B49="-","-",VLOOKUP(B49,Datos!$B$3:$C$25,2,FALSE))</f>
        <v>-</v>
      </c>
      <c r="E49" s="56"/>
      <c r="F49" s="51"/>
      <c r="G49" s="85"/>
      <c r="H49" s="85"/>
      <c r="I49" s="85"/>
      <c r="J49" s="85"/>
      <c r="K49" s="52"/>
      <c r="L49" s="52"/>
      <c r="M49" s="52"/>
      <c r="N49" s="52"/>
      <c r="O49" s="85"/>
      <c r="P49" s="85"/>
      <c r="Q49" s="50" t="str">
        <f>IF(AND(O49=Datos!$B$156,P49=Datos!$B$162),Datos!$D$167,IF(AND(O49=Datos!$B$156,P49=Datos!$B$163),Datos!$E$167,IF(AND(O49=Datos!$B$156,P49=Datos!$B$164),Datos!$F$167,IF(AND(O49=Datos!$B$156,P49=Datos!$B$165),Datos!$G$167,IF(AND(O49=Datos!$B$157,P49=Datos!$B$162),Datos!$D$168,IF(AND(O49=Datos!$B$157,P49=Datos!$B$163),Datos!$E$168,IF(AND(O49=Datos!$B$157,P49=Datos!$B$164),Datos!$F$168,IF(AND(O49=Datos!$B$157,P49=Datos!$B$165),Datos!$G$168,IF(AND(O49=Datos!$B$158,P49=Datos!$B$162),Datos!$D$169,IF(AND(O49=Datos!$B$158,P49=Datos!$B$163),Datos!$E$169,IF(AND(O49=Datos!$B$158,P49=Datos!$B$164),Datos!$F$169,IF(AND(O49=Datos!$B$158,P49=Datos!$B$165),Datos!$G$169,IF(AND(O49=Datos!$B$159,P49=Datos!$B$162),"N/A",IF(AND(O49=Datos!$B$159,P49=Datos!$B$163),"N/A",IF(AND(O49=Datos!$B$159,P49=Datos!$B$164),"N/A",IF(AND(O49=Datos!$B$159,P49=Datos!$B$165),"N/A","-"))))))))))))))))</f>
        <v>-</v>
      </c>
      <c r="R49" s="85"/>
      <c r="S49" s="50" t="str">
        <f>(IF(AND(Q49=Datos!$D$167,R49=Datos!$B$171),Datos!$D$176,IF(AND(Q49=Datos!$D$168,R49=Datos!$B$171),Datos!$D$176,IF(AND(Q49=Datos!$D$169,R49=Datos!$B$171),Datos!$F$176,IF(AND(Q49=Datos!$E$167,R49=Datos!$B$171),Datos!$D$176,IF(AND(Q49=Datos!$E$168,R49=Datos!$B$171),Datos!$E$176,IF(AND(Q49=Datos!$E$169,R49=Datos!$B$171),Datos!$F$176,IF(AND(Q49=Datos!$F$167,R49=Datos!$B$171),Datos!$E$176,IF(AND(Q49=Datos!$F$168,R49=Datos!$B$171),Datos!$E$176,IF(AND(Q49=Datos!$F$169,R49=Datos!$B$171),Datos!$G$176,IF(AND(Q49=Datos!$G$167,R49=Datos!$B$171),Datos!$E$176,IF(AND(Q49=Datos!$G$168,R49=Datos!$B$171),Datos!$F$176,IF(AND(Q49=Datos!$G$169,R49=Datos!$B$171),Datos!$G$176,IF(AND(Q49=Datos!$D$167,R49=Datos!$B$172),Datos!$D$178,IF(AND(Q49=Datos!$D$168,R49=Datos!$B$172),Datos!$D$178,IF(AND(Q49=Datos!$D$169,R49=Datos!$B$172),Datos!$F$178,IF(AND(Q49=Datos!$E$167,R49=Datos!$B$172),Datos!$D$178,IF(AND(Q49=Datos!$E$168,R49=Datos!$B$172),Datos!$E$178,IF(AND(Q49=Datos!$E$169,R49=Datos!$B$172),Datos!$F$178,IF(AND(Q49=Datos!$F$167,R49=Datos!$B$172),Datos!$E$178,IF(AND(Q49=Datos!$F$168,R49=Datos!$B$172),Datos!$E$178,IF(AND(Q49=Datos!$F$169,R49=Datos!$B$172),Datos!$G$178,IF(AND(Q49=Datos!$G$167,R49=Datos!$B$172),Datos!$E$178,IF(AND(Q49=Datos!$G$168,R49=Datos!$B$172),Datos!$F$178,IF(AND(Q49=Datos!$G$169,R49=Datos!$B$172),Datos!$G$179,IF(AND(Q49=Datos!$D$167,R49=Datos!$B$173),Datos!$D$180,IF(AND(Q49=Datos!$D$168,R49=Datos!$B$173),Datos!$D$180,IF(AND(Q49=Datos!$D$169,R49=Datos!$B$173),Datos!$F$180,IF(AND(Q49=Datos!$E$167,R49=Datos!$B$173),Datos!$D$180,IF(AND(Q49=Datos!$E$168,R49=Datos!$B$173),Datos!$E$180,IF(AND(Q49=Datos!$E$169,R49=Datos!$B$173),Datos!$F$180,IF(AND(Q49=Datos!$F$167,R49=Datos!$B$173),Datos!$E$180,IF(AND(Q49=Datos!$F$168,R49=Datos!$B$173),Datos!$E$180,IF(AND(Q49=Datos!$F$169,R49=Datos!$B$173),Datos!$G$180,IF(AND(Q49=Datos!$G$167,R49=Datos!$B$173),Datos!$E$180,IF(AND(Q49=Datos!$G$168,R49=Datos!$B$173),Datos!$F$180,IF(AND(Q49=Datos!$G$169,R49=Datos!$B$173),Datos!$G$180,IF(AND(Q49=Datos!$D$167,R49=Datos!$B$174),Datos!$D$182,IF(AND(Q49=Datos!$D$168,R49=Datos!$B$174),Datos!$D$182,IF(AND(Q49=Datos!$D$169,R49=Datos!$B$174),Datos!$F$182,IF(AND(Q49=Datos!$E$167,R49=Datos!$B$174),Datos!$D$182,IF(AND(Q49=Datos!$E$168,R49=Datos!$B$174),Datos!$E$182,IF(AND(Q49=Datos!$E$169,R49=Datos!$B$174),Datos!$F$182,IF(AND(Q49=Datos!$F$167,R49=Datos!$B$174),Datos!$E$182,IF(AND(Q49=Datos!$F$168,R49=Datos!$B$174),Datos!$E$182,IF(AND(Q49=Datos!$F$169,R49=Datos!$B$174),Datos!$G$182,IF(AND(Q49=Datos!$G$167,R49=Datos!$B$174),Datos!$E$183,IF(AND(Q49=Datos!$G$168,R49=Datos!$B$174),Datos!$F$182,IF(AND(Q49=Datos!$G$169,R49=Datos!$B$174),Datos!$G$183,IF(O49=Datos!$B$159,Datos!$G$183,"-"))))))))))))))))))))))))))))))))))))))))))))))))))</f>
        <v>-</v>
      </c>
      <c r="T49" s="50" t="str">
        <f t="shared" si="0"/>
        <v>-</v>
      </c>
      <c r="U49" s="52"/>
      <c r="V49" s="52"/>
      <c r="W49" s="52"/>
      <c r="X49" s="52"/>
      <c r="Y49" s="52"/>
      <c r="Z49" s="52"/>
      <c r="AA49" s="52"/>
      <c r="AB49" s="53"/>
    </row>
    <row r="50" spans="2:28" s="54" customFormat="1" ht="97.5" customHeight="1" thickBot="1">
      <c r="B50" s="411" t="str">
        <f>IF(Menú!$C$7="","-",Menú!$C$7)</f>
        <v>-</v>
      </c>
      <c r="C50" s="412"/>
      <c r="D50" s="43" t="str">
        <f>IF(B50="-","-",VLOOKUP(B50,Datos!$B$3:$C$25,2,FALSE))</f>
        <v>-</v>
      </c>
      <c r="E50" s="56"/>
      <c r="F50" s="51"/>
      <c r="G50" s="85"/>
      <c r="H50" s="85"/>
      <c r="I50" s="85"/>
      <c r="J50" s="85"/>
      <c r="K50" s="52"/>
      <c r="L50" s="52"/>
      <c r="M50" s="52"/>
      <c r="N50" s="52"/>
      <c r="O50" s="85"/>
      <c r="P50" s="85"/>
      <c r="Q50" s="50" t="str">
        <f>IF(AND(O50=Datos!$B$156,P50=Datos!$B$162),Datos!$D$167,IF(AND(O50=Datos!$B$156,P50=Datos!$B$163),Datos!$E$167,IF(AND(O50=Datos!$B$156,P50=Datos!$B$164),Datos!$F$167,IF(AND(O50=Datos!$B$156,P50=Datos!$B$165),Datos!$G$167,IF(AND(O50=Datos!$B$157,P50=Datos!$B$162),Datos!$D$168,IF(AND(O50=Datos!$B$157,P50=Datos!$B$163),Datos!$E$168,IF(AND(O50=Datos!$B$157,P50=Datos!$B$164),Datos!$F$168,IF(AND(O50=Datos!$B$157,P50=Datos!$B$165),Datos!$G$168,IF(AND(O50=Datos!$B$158,P50=Datos!$B$162),Datos!$D$169,IF(AND(O50=Datos!$B$158,P50=Datos!$B$163),Datos!$E$169,IF(AND(O50=Datos!$B$158,P50=Datos!$B$164),Datos!$F$169,IF(AND(O50=Datos!$B$158,P50=Datos!$B$165),Datos!$G$169,IF(AND(O50=Datos!$B$159,P50=Datos!$B$162),"N/A",IF(AND(O50=Datos!$B$159,P50=Datos!$B$163),"N/A",IF(AND(O50=Datos!$B$159,P50=Datos!$B$164),"N/A",IF(AND(O50=Datos!$B$159,P50=Datos!$B$165),"N/A","-"))))))))))))))))</f>
        <v>-</v>
      </c>
      <c r="R50" s="85"/>
      <c r="S50" s="50" t="str">
        <f>(IF(AND(Q50=Datos!$D$167,R50=Datos!$B$171),Datos!$D$176,IF(AND(Q50=Datos!$D$168,R50=Datos!$B$171),Datos!$D$176,IF(AND(Q50=Datos!$D$169,R50=Datos!$B$171),Datos!$F$176,IF(AND(Q50=Datos!$E$167,R50=Datos!$B$171),Datos!$D$176,IF(AND(Q50=Datos!$E$168,R50=Datos!$B$171),Datos!$E$176,IF(AND(Q50=Datos!$E$169,R50=Datos!$B$171),Datos!$F$176,IF(AND(Q50=Datos!$F$167,R50=Datos!$B$171),Datos!$E$176,IF(AND(Q50=Datos!$F$168,R50=Datos!$B$171),Datos!$E$176,IF(AND(Q50=Datos!$F$169,R50=Datos!$B$171),Datos!$G$176,IF(AND(Q50=Datos!$G$167,R50=Datos!$B$171),Datos!$E$176,IF(AND(Q50=Datos!$G$168,R50=Datos!$B$171),Datos!$F$176,IF(AND(Q50=Datos!$G$169,R50=Datos!$B$171),Datos!$G$176,IF(AND(Q50=Datos!$D$167,R50=Datos!$B$172),Datos!$D$178,IF(AND(Q50=Datos!$D$168,R50=Datos!$B$172),Datos!$D$178,IF(AND(Q50=Datos!$D$169,R50=Datos!$B$172),Datos!$F$178,IF(AND(Q50=Datos!$E$167,R50=Datos!$B$172),Datos!$D$178,IF(AND(Q50=Datos!$E$168,R50=Datos!$B$172),Datos!$E$178,IF(AND(Q50=Datos!$E$169,R50=Datos!$B$172),Datos!$F$178,IF(AND(Q50=Datos!$F$167,R50=Datos!$B$172),Datos!$E$178,IF(AND(Q50=Datos!$F$168,R50=Datos!$B$172),Datos!$E$178,IF(AND(Q50=Datos!$F$169,R50=Datos!$B$172),Datos!$G$178,IF(AND(Q50=Datos!$G$167,R50=Datos!$B$172),Datos!$E$178,IF(AND(Q50=Datos!$G$168,R50=Datos!$B$172),Datos!$F$178,IF(AND(Q50=Datos!$G$169,R50=Datos!$B$172),Datos!$G$179,IF(AND(Q50=Datos!$D$167,R50=Datos!$B$173),Datos!$D$180,IF(AND(Q50=Datos!$D$168,R50=Datos!$B$173),Datos!$D$180,IF(AND(Q50=Datos!$D$169,R50=Datos!$B$173),Datos!$F$180,IF(AND(Q50=Datos!$E$167,R50=Datos!$B$173),Datos!$D$180,IF(AND(Q50=Datos!$E$168,R50=Datos!$B$173),Datos!$E$180,IF(AND(Q50=Datos!$E$169,R50=Datos!$B$173),Datos!$F$180,IF(AND(Q50=Datos!$F$167,R50=Datos!$B$173),Datos!$E$180,IF(AND(Q50=Datos!$F$168,R50=Datos!$B$173),Datos!$E$180,IF(AND(Q50=Datos!$F$169,R50=Datos!$B$173),Datos!$G$180,IF(AND(Q50=Datos!$G$167,R50=Datos!$B$173),Datos!$E$180,IF(AND(Q50=Datos!$G$168,R50=Datos!$B$173),Datos!$F$180,IF(AND(Q50=Datos!$G$169,R50=Datos!$B$173),Datos!$G$180,IF(AND(Q50=Datos!$D$167,R50=Datos!$B$174),Datos!$D$182,IF(AND(Q50=Datos!$D$168,R50=Datos!$B$174),Datos!$D$182,IF(AND(Q50=Datos!$D$169,R50=Datos!$B$174),Datos!$F$182,IF(AND(Q50=Datos!$E$167,R50=Datos!$B$174),Datos!$D$182,IF(AND(Q50=Datos!$E$168,R50=Datos!$B$174),Datos!$E$182,IF(AND(Q50=Datos!$E$169,R50=Datos!$B$174),Datos!$F$182,IF(AND(Q50=Datos!$F$167,R50=Datos!$B$174),Datos!$E$182,IF(AND(Q50=Datos!$F$168,R50=Datos!$B$174),Datos!$E$182,IF(AND(Q50=Datos!$F$169,R50=Datos!$B$174),Datos!$G$182,IF(AND(Q50=Datos!$G$167,R50=Datos!$B$174),Datos!$E$183,IF(AND(Q50=Datos!$G$168,R50=Datos!$B$174),Datos!$F$182,IF(AND(Q50=Datos!$G$169,R50=Datos!$B$174),Datos!$G$183,IF(O50=Datos!$B$159,Datos!$G$183,"-"))))))))))))))))))))))))))))))))))))))))))))))))))</f>
        <v>-</v>
      </c>
      <c r="T50" s="50" t="str">
        <f t="shared" si="0"/>
        <v>-</v>
      </c>
      <c r="U50" s="52"/>
      <c r="V50" s="52"/>
      <c r="W50" s="52"/>
      <c r="X50" s="52"/>
      <c r="Y50" s="52"/>
      <c r="Z50" s="52"/>
      <c r="AA50" s="52"/>
      <c r="AB50" s="53"/>
    </row>
    <row r="51" spans="2:28" s="54" customFormat="1" ht="97.5" customHeight="1" thickBot="1">
      <c r="B51" s="411" t="str">
        <f>IF(Menú!$C$7="","-",Menú!$C$7)</f>
        <v>-</v>
      </c>
      <c r="C51" s="412"/>
      <c r="D51" s="43" t="str">
        <f>IF(B51="-","-",VLOOKUP(B51,Datos!$B$3:$C$25,2,FALSE))</f>
        <v>-</v>
      </c>
      <c r="E51" s="56"/>
      <c r="F51" s="51"/>
      <c r="G51" s="85"/>
      <c r="H51" s="85"/>
      <c r="I51" s="85"/>
      <c r="J51" s="85"/>
      <c r="K51" s="52"/>
      <c r="L51" s="52"/>
      <c r="M51" s="52"/>
      <c r="N51" s="52"/>
      <c r="O51" s="85"/>
      <c r="P51" s="85"/>
      <c r="Q51" s="50" t="str">
        <f>IF(AND(O51=Datos!$B$156,P51=Datos!$B$162),Datos!$D$167,IF(AND(O51=Datos!$B$156,P51=Datos!$B$163),Datos!$E$167,IF(AND(O51=Datos!$B$156,P51=Datos!$B$164),Datos!$F$167,IF(AND(O51=Datos!$B$156,P51=Datos!$B$165),Datos!$G$167,IF(AND(O51=Datos!$B$157,P51=Datos!$B$162),Datos!$D$168,IF(AND(O51=Datos!$B$157,P51=Datos!$B$163),Datos!$E$168,IF(AND(O51=Datos!$B$157,P51=Datos!$B$164),Datos!$F$168,IF(AND(O51=Datos!$B$157,P51=Datos!$B$165),Datos!$G$168,IF(AND(O51=Datos!$B$158,P51=Datos!$B$162),Datos!$D$169,IF(AND(O51=Datos!$B$158,P51=Datos!$B$163),Datos!$E$169,IF(AND(O51=Datos!$B$158,P51=Datos!$B$164),Datos!$F$169,IF(AND(O51=Datos!$B$158,P51=Datos!$B$165),Datos!$G$169,IF(AND(O51=Datos!$B$159,P51=Datos!$B$162),"N/A",IF(AND(O51=Datos!$B$159,P51=Datos!$B$163),"N/A",IF(AND(O51=Datos!$B$159,P51=Datos!$B$164),"N/A",IF(AND(O51=Datos!$B$159,P51=Datos!$B$165),"N/A","-"))))))))))))))))</f>
        <v>-</v>
      </c>
      <c r="R51" s="85"/>
      <c r="S51" s="50" t="str">
        <f>(IF(AND(Q51=Datos!$D$167,R51=Datos!$B$171),Datos!$D$176,IF(AND(Q51=Datos!$D$168,R51=Datos!$B$171),Datos!$D$176,IF(AND(Q51=Datos!$D$169,R51=Datos!$B$171),Datos!$F$176,IF(AND(Q51=Datos!$E$167,R51=Datos!$B$171),Datos!$D$176,IF(AND(Q51=Datos!$E$168,R51=Datos!$B$171),Datos!$E$176,IF(AND(Q51=Datos!$E$169,R51=Datos!$B$171),Datos!$F$176,IF(AND(Q51=Datos!$F$167,R51=Datos!$B$171),Datos!$E$176,IF(AND(Q51=Datos!$F$168,R51=Datos!$B$171),Datos!$E$176,IF(AND(Q51=Datos!$F$169,R51=Datos!$B$171),Datos!$G$176,IF(AND(Q51=Datos!$G$167,R51=Datos!$B$171),Datos!$E$176,IF(AND(Q51=Datos!$G$168,R51=Datos!$B$171),Datos!$F$176,IF(AND(Q51=Datos!$G$169,R51=Datos!$B$171),Datos!$G$176,IF(AND(Q51=Datos!$D$167,R51=Datos!$B$172),Datos!$D$178,IF(AND(Q51=Datos!$D$168,R51=Datos!$B$172),Datos!$D$178,IF(AND(Q51=Datos!$D$169,R51=Datos!$B$172),Datos!$F$178,IF(AND(Q51=Datos!$E$167,R51=Datos!$B$172),Datos!$D$178,IF(AND(Q51=Datos!$E$168,R51=Datos!$B$172),Datos!$E$178,IF(AND(Q51=Datos!$E$169,R51=Datos!$B$172),Datos!$F$178,IF(AND(Q51=Datos!$F$167,R51=Datos!$B$172),Datos!$E$178,IF(AND(Q51=Datos!$F$168,R51=Datos!$B$172),Datos!$E$178,IF(AND(Q51=Datos!$F$169,R51=Datos!$B$172),Datos!$G$178,IF(AND(Q51=Datos!$G$167,R51=Datos!$B$172),Datos!$E$178,IF(AND(Q51=Datos!$G$168,R51=Datos!$B$172),Datos!$F$178,IF(AND(Q51=Datos!$G$169,R51=Datos!$B$172),Datos!$G$179,IF(AND(Q51=Datos!$D$167,R51=Datos!$B$173),Datos!$D$180,IF(AND(Q51=Datos!$D$168,R51=Datos!$B$173),Datos!$D$180,IF(AND(Q51=Datos!$D$169,R51=Datos!$B$173),Datos!$F$180,IF(AND(Q51=Datos!$E$167,R51=Datos!$B$173),Datos!$D$180,IF(AND(Q51=Datos!$E$168,R51=Datos!$B$173),Datos!$E$180,IF(AND(Q51=Datos!$E$169,R51=Datos!$B$173),Datos!$F$180,IF(AND(Q51=Datos!$F$167,R51=Datos!$B$173),Datos!$E$180,IF(AND(Q51=Datos!$F$168,R51=Datos!$B$173),Datos!$E$180,IF(AND(Q51=Datos!$F$169,R51=Datos!$B$173),Datos!$G$180,IF(AND(Q51=Datos!$G$167,R51=Datos!$B$173),Datos!$E$180,IF(AND(Q51=Datos!$G$168,R51=Datos!$B$173),Datos!$F$180,IF(AND(Q51=Datos!$G$169,R51=Datos!$B$173),Datos!$G$180,IF(AND(Q51=Datos!$D$167,R51=Datos!$B$174),Datos!$D$182,IF(AND(Q51=Datos!$D$168,R51=Datos!$B$174),Datos!$D$182,IF(AND(Q51=Datos!$D$169,R51=Datos!$B$174),Datos!$F$182,IF(AND(Q51=Datos!$E$167,R51=Datos!$B$174),Datos!$D$182,IF(AND(Q51=Datos!$E$168,R51=Datos!$B$174),Datos!$E$182,IF(AND(Q51=Datos!$E$169,R51=Datos!$B$174),Datos!$F$182,IF(AND(Q51=Datos!$F$167,R51=Datos!$B$174),Datos!$E$182,IF(AND(Q51=Datos!$F$168,R51=Datos!$B$174),Datos!$E$182,IF(AND(Q51=Datos!$F$169,R51=Datos!$B$174),Datos!$G$182,IF(AND(Q51=Datos!$G$167,R51=Datos!$B$174),Datos!$E$183,IF(AND(Q51=Datos!$G$168,R51=Datos!$B$174),Datos!$F$182,IF(AND(Q51=Datos!$G$169,R51=Datos!$B$174),Datos!$G$183,IF(O51=Datos!$B$159,Datos!$G$183,"-"))))))))))))))))))))))))))))))))))))))))))))))))))</f>
        <v>-</v>
      </c>
      <c r="T51" s="50" t="str">
        <f t="shared" si="0"/>
        <v>-</v>
      </c>
      <c r="U51" s="52"/>
      <c r="V51" s="52"/>
      <c r="W51" s="52"/>
      <c r="X51" s="52"/>
      <c r="Y51" s="52"/>
      <c r="Z51" s="52"/>
      <c r="AA51" s="52"/>
      <c r="AB51" s="53"/>
    </row>
    <row r="52" spans="2:28" s="54" customFormat="1" ht="97.5" customHeight="1" thickBot="1">
      <c r="B52" s="411" t="str">
        <f>IF(Menú!$C$7="","-",Menú!$C$7)</f>
        <v>-</v>
      </c>
      <c r="C52" s="412"/>
      <c r="D52" s="43" t="str">
        <f>IF(B52="-","-",VLOOKUP(B52,Datos!$B$3:$C$25,2,FALSE))</f>
        <v>-</v>
      </c>
      <c r="E52" s="56"/>
      <c r="F52" s="51"/>
      <c r="G52" s="85"/>
      <c r="H52" s="85"/>
      <c r="I52" s="85"/>
      <c r="J52" s="85"/>
      <c r="K52" s="52"/>
      <c r="L52" s="52"/>
      <c r="M52" s="52"/>
      <c r="N52" s="52"/>
      <c r="O52" s="85"/>
      <c r="P52" s="85"/>
      <c r="Q52" s="50" t="str">
        <f>IF(AND(O52=Datos!$B$156,P52=Datos!$B$162),Datos!$D$167,IF(AND(O52=Datos!$B$156,P52=Datos!$B$163),Datos!$E$167,IF(AND(O52=Datos!$B$156,P52=Datos!$B$164),Datos!$F$167,IF(AND(O52=Datos!$B$156,P52=Datos!$B$165),Datos!$G$167,IF(AND(O52=Datos!$B$157,P52=Datos!$B$162),Datos!$D$168,IF(AND(O52=Datos!$B$157,P52=Datos!$B$163),Datos!$E$168,IF(AND(O52=Datos!$B$157,P52=Datos!$B$164),Datos!$F$168,IF(AND(O52=Datos!$B$157,P52=Datos!$B$165),Datos!$G$168,IF(AND(O52=Datos!$B$158,P52=Datos!$B$162),Datos!$D$169,IF(AND(O52=Datos!$B$158,P52=Datos!$B$163),Datos!$E$169,IF(AND(O52=Datos!$B$158,P52=Datos!$B$164),Datos!$F$169,IF(AND(O52=Datos!$B$158,P52=Datos!$B$165),Datos!$G$169,IF(AND(O52=Datos!$B$159,P52=Datos!$B$162),"N/A",IF(AND(O52=Datos!$B$159,P52=Datos!$B$163),"N/A",IF(AND(O52=Datos!$B$159,P52=Datos!$B$164),"N/A",IF(AND(O52=Datos!$B$159,P52=Datos!$B$165),"N/A","-"))))))))))))))))</f>
        <v>-</v>
      </c>
      <c r="R52" s="85"/>
      <c r="S52" s="50" t="str">
        <f>(IF(AND(Q52=Datos!$D$167,R52=Datos!$B$171),Datos!$D$176,IF(AND(Q52=Datos!$D$168,R52=Datos!$B$171),Datos!$D$176,IF(AND(Q52=Datos!$D$169,R52=Datos!$B$171),Datos!$F$176,IF(AND(Q52=Datos!$E$167,R52=Datos!$B$171),Datos!$D$176,IF(AND(Q52=Datos!$E$168,R52=Datos!$B$171),Datos!$E$176,IF(AND(Q52=Datos!$E$169,R52=Datos!$B$171),Datos!$F$176,IF(AND(Q52=Datos!$F$167,R52=Datos!$B$171),Datos!$E$176,IF(AND(Q52=Datos!$F$168,R52=Datos!$B$171),Datos!$E$176,IF(AND(Q52=Datos!$F$169,R52=Datos!$B$171),Datos!$G$176,IF(AND(Q52=Datos!$G$167,R52=Datos!$B$171),Datos!$E$176,IF(AND(Q52=Datos!$G$168,R52=Datos!$B$171),Datos!$F$176,IF(AND(Q52=Datos!$G$169,R52=Datos!$B$171),Datos!$G$176,IF(AND(Q52=Datos!$D$167,R52=Datos!$B$172),Datos!$D$178,IF(AND(Q52=Datos!$D$168,R52=Datos!$B$172),Datos!$D$178,IF(AND(Q52=Datos!$D$169,R52=Datos!$B$172),Datos!$F$178,IF(AND(Q52=Datos!$E$167,R52=Datos!$B$172),Datos!$D$178,IF(AND(Q52=Datos!$E$168,R52=Datos!$B$172),Datos!$E$178,IF(AND(Q52=Datos!$E$169,R52=Datos!$B$172),Datos!$F$178,IF(AND(Q52=Datos!$F$167,R52=Datos!$B$172),Datos!$E$178,IF(AND(Q52=Datos!$F$168,R52=Datos!$B$172),Datos!$E$178,IF(AND(Q52=Datos!$F$169,R52=Datos!$B$172),Datos!$G$178,IF(AND(Q52=Datos!$G$167,R52=Datos!$B$172),Datos!$E$178,IF(AND(Q52=Datos!$G$168,R52=Datos!$B$172),Datos!$F$178,IF(AND(Q52=Datos!$G$169,R52=Datos!$B$172),Datos!$G$179,IF(AND(Q52=Datos!$D$167,R52=Datos!$B$173),Datos!$D$180,IF(AND(Q52=Datos!$D$168,R52=Datos!$B$173),Datos!$D$180,IF(AND(Q52=Datos!$D$169,R52=Datos!$B$173),Datos!$F$180,IF(AND(Q52=Datos!$E$167,R52=Datos!$B$173),Datos!$D$180,IF(AND(Q52=Datos!$E$168,R52=Datos!$B$173),Datos!$E$180,IF(AND(Q52=Datos!$E$169,R52=Datos!$B$173),Datos!$F$180,IF(AND(Q52=Datos!$F$167,R52=Datos!$B$173),Datos!$E$180,IF(AND(Q52=Datos!$F$168,R52=Datos!$B$173),Datos!$E$180,IF(AND(Q52=Datos!$F$169,R52=Datos!$B$173),Datos!$G$180,IF(AND(Q52=Datos!$G$167,R52=Datos!$B$173),Datos!$E$180,IF(AND(Q52=Datos!$G$168,R52=Datos!$B$173),Datos!$F$180,IF(AND(Q52=Datos!$G$169,R52=Datos!$B$173),Datos!$G$180,IF(AND(Q52=Datos!$D$167,R52=Datos!$B$174),Datos!$D$182,IF(AND(Q52=Datos!$D$168,R52=Datos!$B$174),Datos!$D$182,IF(AND(Q52=Datos!$D$169,R52=Datos!$B$174),Datos!$F$182,IF(AND(Q52=Datos!$E$167,R52=Datos!$B$174),Datos!$D$182,IF(AND(Q52=Datos!$E$168,R52=Datos!$B$174),Datos!$E$182,IF(AND(Q52=Datos!$E$169,R52=Datos!$B$174),Datos!$F$182,IF(AND(Q52=Datos!$F$167,R52=Datos!$B$174),Datos!$E$182,IF(AND(Q52=Datos!$F$168,R52=Datos!$B$174),Datos!$E$182,IF(AND(Q52=Datos!$F$169,R52=Datos!$B$174),Datos!$G$182,IF(AND(Q52=Datos!$G$167,R52=Datos!$B$174),Datos!$E$183,IF(AND(Q52=Datos!$G$168,R52=Datos!$B$174),Datos!$F$182,IF(AND(Q52=Datos!$G$169,R52=Datos!$B$174),Datos!$G$183,IF(O52=Datos!$B$159,Datos!$G$183,"-"))))))))))))))))))))))))))))))))))))))))))))))))))</f>
        <v>-</v>
      </c>
      <c r="T52" s="50" t="str">
        <f t="shared" si="0"/>
        <v>-</v>
      </c>
      <c r="U52" s="52"/>
      <c r="V52" s="52"/>
      <c r="W52" s="52"/>
      <c r="X52" s="52"/>
      <c r="Y52" s="52"/>
      <c r="Z52" s="52"/>
      <c r="AA52" s="52"/>
      <c r="AB52" s="53"/>
    </row>
    <row r="53" spans="2:28" s="54" customFormat="1" ht="97.5" customHeight="1" thickBot="1">
      <c r="B53" s="411" t="str">
        <f>IF(Menú!$C$7="","-",Menú!$C$7)</f>
        <v>-</v>
      </c>
      <c r="C53" s="412"/>
      <c r="D53" s="43" t="str">
        <f>IF(B53="-","-",VLOOKUP(B53,Datos!$B$3:$C$25,2,FALSE))</f>
        <v>-</v>
      </c>
      <c r="E53" s="56"/>
      <c r="F53" s="51"/>
      <c r="G53" s="85"/>
      <c r="H53" s="85"/>
      <c r="I53" s="85"/>
      <c r="J53" s="85"/>
      <c r="K53" s="52"/>
      <c r="L53" s="52"/>
      <c r="M53" s="52"/>
      <c r="N53" s="52"/>
      <c r="O53" s="85"/>
      <c r="P53" s="85"/>
      <c r="Q53" s="50" t="str">
        <f>IF(AND(O53=Datos!$B$156,P53=Datos!$B$162),Datos!$D$167,IF(AND(O53=Datos!$B$156,P53=Datos!$B$163),Datos!$E$167,IF(AND(O53=Datos!$B$156,P53=Datos!$B$164),Datos!$F$167,IF(AND(O53=Datos!$B$156,P53=Datos!$B$165),Datos!$G$167,IF(AND(O53=Datos!$B$157,P53=Datos!$B$162),Datos!$D$168,IF(AND(O53=Datos!$B$157,P53=Datos!$B$163),Datos!$E$168,IF(AND(O53=Datos!$B$157,P53=Datos!$B$164),Datos!$F$168,IF(AND(O53=Datos!$B$157,P53=Datos!$B$165),Datos!$G$168,IF(AND(O53=Datos!$B$158,P53=Datos!$B$162),Datos!$D$169,IF(AND(O53=Datos!$B$158,P53=Datos!$B$163),Datos!$E$169,IF(AND(O53=Datos!$B$158,P53=Datos!$B$164),Datos!$F$169,IF(AND(O53=Datos!$B$158,P53=Datos!$B$165),Datos!$G$169,IF(AND(O53=Datos!$B$159,P53=Datos!$B$162),"N/A",IF(AND(O53=Datos!$B$159,P53=Datos!$B$163),"N/A",IF(AND(O53=Datos!$B$159,P53=Datos!$B$164),"N/A",IF(AND(O53=Datos!$B$159,P53=Datos!$B$165),"N/A","-"))))))))))))))))</f>
        <v>-</v>
      </c>
      <c r="R53" s="85"/>
      <c r="S53" s="50" t="str">
        <f>(IF(AND(Q53=Datos!$D$167,R53=Datos!$B$171),Datos!$D$176,IF(AND(Q53=Datos!$D$168,R53=Datos!$B$171),Datos!$D$176,IF(AND(Q53=Datos!$D$169,R53=Datos!$B$171),Datos!$F$176,IF(AND(Q53=Datos!$E$167,R53=Datos!$B$171),Datos!$D$176,IF(AND(Q53=Datos!$E$168,R53=Datos!$B$171),Datos!$E$176,IF(AND(Q53=Datos!$E$169,R53=Datos!$B$171),Datos!$F$176,IF(AND(Q53=Datos!$F$167,R53=Datos!$B$171),Datos!$E$176,IF(AND(Q53=Datos!$F$168,R53=Datos!$B$171),Datos!$E$176,IF(AND(Q53=Datos!$F$169,R53=Datos!$B$171),Datos!$G$176,IF(AND(Q53=Datos!$G$167,R53=Datos!$B$171),Datos!$E$176,IF(AND(Q53=Datos!$G$168,R53=Datos!$B$171),Datos!$F$176,IF(AND(Q53=Datos!$G$169,R53=Datos!$B$171),Datos!$G$176,IF(AND(Q53=Datos!$D$167,R53=Datos!$B$172),Datos!$D$178,IF(AND(Q53=Datos!$D$168,R53=Datos!$B$172),Datos!$D$178,IF(AND(Q53=Datos!$D$169,R53=Datos!$B$172),Datos!$F$178,IF(AND(Q53=Datos!$E$167,R53=Datos!$B$172),Datos!$D$178,IF(AND(Q53=Datos!$E$168,R53=Datos!$B$172),Datos!$E$178,IF(AND(Q53=Datos!$E$169,R53=Datos!$B$172),Datos!$F$178,IF(AND(Q53=Datos!$F$167,R53=Datos!$B$172),Datos!$E$178,IF(AND(Q53=Datos!$F$168,R53=Datos!$B$172),Datos!$E$178,IF(AND(Q53=Datos!$F$169,R53=Datos!$B$172),Datos!$G$178,IF(AND(Q53=Datos!$G$167,R53=Datos!$B$172),Datos!$E$178,IF(AND(Q53=Datos!$G$168,R53=Datos!$B$172),Datos!$F$178,IF(AND(Q53=Datos!$G$169,R53=Datos!$B$172),Datos!$G$179,IF(AND(Q53=Datos!$D$167,R53=Datos!$B$173),Datos!$D$180,IF(AND(Q53=Datos!$D$168,R53=Datos!$B$173),Datos!$D$180,IF(AND(Q53=Datos!$D$169,R53=Datos!$B$173),Datos!$F$180,IF(AND(Q53=Datos!$E$167,R53=Datos!$B$173),Datos!$D$180,IF(AND(Q53=Datos!$E$168,R53=Datos!$B$173),Datos!$E$180,IF(AND(Q53=Datos!$E$169,R53=Datos!$B$173),Datos!$F$180,IF(AND(Q53=Datos!$F$167,R53=Datos!$B$173),Datos!$E$180,IF(AND(Q53=Datos!$F$168,R53=Datos!$B$173),Datos!$E$180,IF(AND(Q53=Datos!$F$169,R53=Datos!$B$173),Datos!$G$180,IF(AND(Q53=Datos!$G$167,R53=Datos!$B$173),Datos!$E$180,IF(AND(Q53=Datos!$G$168,R53=Datos!$B$173),Datos!$F$180,IF(AND(Q53=Datos!$G$169,R53=Datos!$B$173),Datos!$G$180,IF(AND(Q53=Datos!$D$167,R53=Datos!$B$174),Datos!$D$182,IF(AND(Q53=Datos!$D$168,R53=Datos!$B$174),Datos!$D$182,IF(AND(Q53=Datos!$D$169,R53=Datos!$B$174),Datos!$F$182,IF(AND(Q53=Datos!$E$167,R53=Datos!$B$174),Datos!$D$182,IF(AND(Q53=Datos!$E$168,R53=Datos!$B$174),Datos!$E$182,IF(AND(Q53=Datos!$E$169,R53=Datos!$B$174),Datos!$F$182,IF(AND(Q53=Datos!$F$167,R53=Datos!$B$174),Datos!$E$182,IF(AND(Q53=Datos!$F$168,R53=Datos!$B$174),Datos!$E$182,IF(AND(Q53=Datos!$F$169,R53=Datos!$B$174),Datos!$G$182,IF(AND(Q53=Datos!$G$167,R53=Datos!$B$174),Datos!$E$183,IF(AND(Q53=Datos!$G$168,R53=Datos!$B$174),Datos!$F$182,IF(AND(Q53=Datos!$G$169,R53=Datos!$B$174),Datos!$G$183,IF(O53=Datos!$B$159,Datos!$G$183,"-"))))))))))))))))))))))))))))))))))))))))))))))))))</f>
        <v>-</v>
      </c>
      <c r="T53" s="50" t="str">
        <f t="shared" si="0"/>
        <v>-</v>
      </c>
      <c r="U53" s="52"/>
      <c r="V53" s="52"/>
      <c r="W53" s="52"/>
      <c r="X53" s="52"/>
      <c r="Y53" s="52"/>
      <c r="Z53" s="52"/>
      <c r="AA53" s="52"/>
      <c r="AB53" s="53"/>
    </row>
    <row r="54" spans="2:28" s="54" customFormat="1" ht="97.5" customHeight="1" thickBot="1">
      <c r="B54" s="411" t="str">
        <f>IF(Menú!$C$7="","-",Menú!$C$7)</f>
        <v>-</v>
      </c>
      <c r="C54" s="412"/>
      <c r="D54" s="43" t="str">
        <f>IF(B54="-","-",VLOOKUP(B54,Datos!$B$3:$C$25,2,FALSE))</f>
        <v>-</v>
      </c>
      <c r="E54" s="56"/>
      <c r="F54" s="51"/>
      <c r="G54" s="85"/>
      <c r="H54" s="85"/>
      <c r="I54" s="85"/>
      <c r="J54" s="85"/>
      <c r="K54" s="52"/>
      <c r="L54" s="52"/>
      <c r="M54" s="52"/>
      <c r="N54" s="52"/>
      <c r="O54" s="85"/>
      <c r="P54" s="85"/>
      <c r="Q54" s="50" t="str">
        <f>IF(AND(O54=Datos!$B$156,P54=Datos!$B$162),Datos!$D$167,IF(AND(O54=Datos!$B$156,P54=Datos!$B$163),Datos!$E$167,IF(AND(O54=Datos!$B$156,P54=Datos!$B$164),Datos!$F$167,IF(AND(O54=Datos!$B$156,P54=Datos!$B$165),Datos!$G$167,IF(AND(O54=Datos!$B$157,P54=Datos!$B$162),Datos!$D$168,IF(AND(O54=Datos!$B$157,P54=Datos!$B$163),Datos!$E$168,IF(AND(O54=Datos!$B$157,P54=Datos!$B$164),Datos!$F$168,IF(AND(O54=Datos!$B$157,P54=Datos!$B$165),Datos!$G$168,IF(AND(O54=Datos!$B$158,P54=Datos!$B$162),Datos!$D$169,IF(AND(O54=Datos!$B$158,P54=Datos!$B$163),Datos!$E$169,IF(AND(O54=Datos!$B$158,P54=Datos!$B$164),Datos!$F$169,IF(AND(O54=Datos!$B$158,P54=Datos!$B$165),Datos!$G$169,IF(AND(O54=Datos!$B$159,P54=Datos!$B$162),"N/A",IF(AND(O54=Datos!$B$159,P54=Datos!$B$163),"N/A",IF(AND(O54=Datos!$B$159,P54=Datos!$B$164),"N/A",IF(AND(O54=Datos!$B$159,P54=Datos!$B$165),"N/A","-"))))))))))))))))</f>
        <v>-</v>
      </c>
      <c r="R54" s="85"/>
      <c r="S54" s="50" t="str">
        <f>(IF(AND(Q54=Datos!$D$167,R54=Datos!$B$171),Datos!$D$176,IF(AND(Q54=Datos!$D$168,R54=Datos!$B$171),Datos!$D$176,IF(AND(Q54=Datos!$D$169,R54=Datos!$B$171),Datos!$F$176,IF(AND(Q54=Datos!$E$167,R54=Datos!$B$171),Datos!$D$176,IF(AND(Q54=Datos!$E$168,R54=Datos!$B$171),Datos!$E$176,IF(AND(Q54=Datos!$E$169,R54=Datos!$B$171),Datos!$F$176,IF(AND(Q54=Datos!$F$167,R54=Datos!$B$171),Datos!$E$176,IF(AND(Q54=Datos!$F$168,R54=Datos!$B$171),Datos!$E$176,IF(AND(Q54=Datos!$F$169,R54=Datos!$B$171),Datos!$G$176,IF(AND(Q54=Datos!$G$167,R54=Datos!$B$171),Datos!$E$176,IF(AND(Q54=Datos!$G$168,R54=Datos!$B$171),Datos!$F$176,IF(AND(Q54=Datos!$G$169,R54=Datos!$B$171),Datos!$G$176,IF(AND(Q54=Datos!$D$167,R54=Datos!$B$172),Datos!$D$178,IF(AND(Q54=Datos!$D$168,R54=Datos!$B$172),Datos!$D$178,IF(AND(Q54=Datos!$D$169,R54=Datos!$B$172),Datos!$F$178,IF(AND(Q54=Datos!$E$167,R54=Datos!$B$172),Datos!$D$178,IF(AND(Q54=Datos!$E$168,R54=Datos!$B$172),Datos!$E$178,IF(AND(Q54=Datos!$E$169,R54=Datos!$B$172),Datos!$F$178,IF(AND(Q54=Datos!$F$167,R54=Datos!$B$172),Datos!$E$178,IF(AND(Q54=Datos!$F$168,R54=Datos!$B$172),Datos!$E$178,IF(AND(Q54=Datos!$F$169,R54=Datos!$B$172),Datos!$G$178,IF(AND(Q54=Datos!$G$167,R54=Datos!$B$172),Datos!$E$178,IF(AND(Q54=Datos!$G$168,R54=Datos!$B$172),Datos!$F$178,IF(AND(Q54=Datos!$G$169,R54=Datos!$B$172),Datos!$G$179,IF(AND(Q54=Datos!$D$167,R54=Datos!$B$173),Datos!$D$180,IF(AND(Q54=Datos!$D$168,R54=Datos!$B$173),Datos!$D$180,IF(AND(Q54=Datos!$D$169,R54=Datos!$B$173),Datos!$F$180,IF(AND(Q54=Datos!$E$167,R54=Datos!$B$173),Datos!$D$180,IF(AND(Q54=Datos!$E$168,R54=Datos!$B$173),Datos!$E$180,IF(AND(Q54=Datos!$E$169,R54=Datos!$B$173),Datos!$F$180,IF(AND(Q54=Datos!$F$167,R54=Datos!$B$173),Datos!$E$180,IF(AND(Q54=Datos!$F$168,R54=Datos!$B$173),Datos!$E$180,IF(AND(Q54=Datos!$F$169,R54=Datos!$B$173),Datos!$G$180,IF(AND(Q54=Datos!$G$167,R54=Datos!$B$173),Datos!$E$180,IF(AND(Q54=Datos!$G$168,R54=Datos!$B$173),Datos!$F$180,IF(AND(Q54=Datos!$G$169,R54=Datos!$B$173),Datos!$G$180,IF(AND(Q54=Datos!$D$167,R54=Datos!$B$174),Datos!$D$182,IF(AND(Q54=Datos!$D$168,R54=Datos!$B$174),Datos!$D$182,IF(AND(Q54=Datos!$D$169,R54=Datos!$B$174),Datos!$F$182,IF(AND(Q54=Datos!$E$167,R54=Datos!$B$174),Datos!$D$182,IF(AND(Q54=Datos!$E$168,R54=Datos!$B$174),Datos!$E$182,IF(AND(Q54=Datos!$E$169,R54=Datos!$B$174),Datos!$F$182,IF(AND(Q54=Datos!$F$167,R54=Datos!$B$174),Datos!$E$182,IF(AND(Q54=Datos!$F$168,R54=Datos!$B$174),Datos!$E$182,IF(AND(Q54=Datos!$F$169,R54=Datos!$B$174),Datos!$G$182,IF(AND(Q54=Datos!$G$167,R54=Datos!$B$174),Datos!$E$183,IF(AND(Q54=Datos!$G$168,R54=Datos!$B$174),Datos!$F$182,IF(AND(Q54=Datos!$G$169,R54=Datos!$B$174),Datos!$G$183,IF(O54=Datos!$B$159,Datos!$G$183,"-"))))))))))))))))))))))))))))))))))))))))))))))))))</f>
        <v>-</v>
      </c>
      <c r="T54" s="50" t="str">
        <f t="shared" si="0"/>
        <v>-</v>
      </c>
      <c r="U54" s="52"/>
      <c r="V54" s="52"/>
      <c r="W54" s="52"/>
      <c r="X54" s="52"/>
      <c r="Y54" s="52"/>
      <c r="Z54" s="52"/>
      <c r="AA54" s="52"/>
      <c r="AB54" s="53"/>
    </row>
    <row r="55" spans="2:28" s="54" customFormat="1" ht="97.5" customHeight="1" thickBot="1">
      <c r="B55" s="411" t="str">
        <f>IF(Menú!$C$7="","-",Menú!$C$7)</f>
        <v>-</v>
      </c>
      <c r="C55" s="412"/>
      <c r="D55" s="43" t="str">
        <f>IF(B55="-","-",VLOOKUP(B55,Datos!$B$3:$C$25,2,FALSE))</f>
        <v>-</v>
      </c>
      <c r="E55" s="56"/>
      <c r="F55" s="51"/>
      <c r="G55" s="85"/>
      <c r="H55" s="85"/>
      <c r="I55" s="85"/>
      <c r="J55" s="85"/>
      <c r="K55" s="52"/>
      <c r="L55" s="52"/>
      <c r="M55" s="52"/>
      <c r="N55" s="52"/>
      <c r="O55" s="85"/>
      <c r="P55" s="85"/>
      <c r="Q55" s="50" t="str">
        <f>IF(AND(O55=Datos!$B$156,P55=Datos!$B$162),Datos!$D$167,IF(AND(O55=Datos!$B$156,P55=Datos!$B$163),Datos!$E$167,IF(AND(O55=Datos!$B$156,P55=Datos!$B$164),Datos!$F$167,IF(AND(O55=Datos!$B$156,P55=Datos!$B$165),Datos!$G$167,IF(AND(O55=Datos!$B$157,P55=Datos!$B$162),Datos!$D$168,IF(AND(O55=Datos!$B$157,P55=Datos!$B$163),Datos!$E$168,IF(AND(O55=Datos!$B$157,P55=Datos!$B$164),Datos!$F$168,IF(AND(O55=Datos!$B$157,P55=Datos!$B$165),Datos!$G$168,IF(AND(O55=Datos!$B$158,P55=Datos!$B$162),Datos!$D$169,IF(AND(O55=Datos!$B$158,P55=Datos!$B$163),Datos!$E$169,IF(AND(O55=Datos!$B$158,P55=Datos!$B$164),Datos!$F$169,IF(AND(O55=Datos!$B$158,P55=Datos!$B$165),Datos!$G$169,IF(AND(O55=Datos!$B$159,P55=Datos!$B$162),"N/A",IF(AND(O55=Datos!$B$159,P55=Datos!$B$163),"N/A",IF(AND(O55=Datos!$B$159,P55=Datos!$B$164),"N/A",IF(AND(O55=Datos!$B$159,P55=Datos!$B$165),"N/A","-"))))))))))))))))</f>
        <v>-</v>
      </c>
      <c r="R55" s="85"/>
      <c r="S55" s="50" t="str">
        <f>(IF(AND(Q55=Datos!$D$167,R55=Datos!$B$171),Datos!$D$176,IF(AND(Q55=Datos!$D$168,R55=Datos!$B$171),Datos!$D$176,IF(AND(Q55=Datos!$D$169,R55=Datos!$B$171),Datos!$F$176,IF(AND(Q55=Datos!$E$167,R55=Datos!$B$171),Datos!$D$176,IF(AND(Q55=Datos!$E$168,R55=Datos!$B$171),Datos!$E$176,IF(AND(Q55=Datos!$E$169,R55=Datos!$B$171),Datos!$F$176,IF(AND(Q55=Datos!$F$167,R55=Datos!$B$171),Datos!$E$176,IF(AND(Q55=Datos!$F$168,R55=Datos!$B$171),Datos!$E$176,IF(AND(Q55=Datos!$F$169,R55=Datos!$B$171),Datos!$G$176,IF(AND(Q55=Datos!$G$167,R55=Datos!$B$171),Datos!$E$176,IF(AND(Q55=Datos!$G$168,R55=Datos!$B$171),Datos!$F$176,IF(AND(Q55=Datos!$G$169,R55=Datos!$B$171),Datos!$G$176,IF(AND(Q55=Datos!$D$167,R55=Datos!$B$172),Datos!$D$178,IF(AND(Q55=Datos!$D$168,R55=Datos!$B$172),Datos!$D$178,IF(AND(Q55=Datos!$D$169,R55=Datos!$B$172),Datos!$F$178,IF(AND(Q55=Datos!$E$167,R55=Datos!$B$172),Datos!$D$178,IF(AND(Q55=Datos!$E$168,R55=Datos!$B$172),Datos!$E$178,IF(AND(Q55=Datos!$E$169,R55=Datos!$B$172),Datos!$F$178,IF(AND(Q55=Datos!$F$167,R55=Datos!$B$172),Datos!$E$178,IF(AND(Q55=Datos!$F$168,R55=Datos!$B$172),Datos!$E$178,IF(AND(Q55=Datos!$F$169,R55=Datos!$B$172),Datos!$G$178,IF(AND(Q55=Datos!$G$167,R55=Datos!$B$172),Datos!$E$178,IF(AND(Q55=Datos!$G$168,R55=Datos!$B$172),Datos!$F$178,IF(AND(Q55=Datos!$G$169,R55=Datos!$B$172),Datos!$G$179,IF(AND(Q55=Datos!$D$167,R55=Datos!$B$173),Datos!$D$180,IF(AND(Q55=Datos!$D$168,R55=Datos!$B$173),Datos!$D$180,IF(AND(Q55=Datos!$D$169,R55=Datos!$B$173),Datos!$F$180,IF(AND(Q55=Datos!$E$167,R55=Datos!$B$173),Datos!$D$180,IF(AND(Q55=Datos!$E$168,R55=Datos!$B$173),Datos!$E$180,IF(AND(Q55=Datos!$E$169,R55=Datos!$B$173),Datos!$F$180,IF(AND(Q55=Datos!$F$167,R55=Datos!$B$173),Datos!$E$180,IF(AND(Q55=Datos!$F$168,R55=Datos!$B$173),Datos!$E$180,IF(AND(Q55=Datos!$F$169,R55=Datos!$B$173),Datos!$G$180,IF(AND(Q55=Datos!$G$167,R55=Datos!$B$173),Datos!$E$180,IF(AND(Q55=Datos!$G$168,R55=Datos!$B$173),Datos!$F$180,IF(AND(Q55=Datos!$G$169,R55=Datos!$B$173),Datos!$G$180,IF(AND(Q55=Datos!$D$167,R55=Datos!$B$174),Datos!$D$182,IF(AND(Q55=Datos!$D$168,R55=Datos!$B$174),Datos!$D$182,IF(AND(Q55=Datos!$D$169,R55=Datos!$B$174),Datos!$F$182,IF(AND(Q55=Datos!$E$167,R55=Datos!$B$174),Datos!$D$182,IF(AND(Q55=Datos!$E$168,R55=Datos!$B$174),Datos!$E$182,IF(AND(Q55=Datos!$E$169,R55=Datos!$B$174),Datos!$F$182,IF(AND(Q55=Datos!$F$167,R55=Datos!$B$174),Datos!$E$182,IF(AND(Q55=Datos!$F$168,R55=Datos!$B$174),Datos!$E$182,IF(AND(Q55=Datos!$F$169,R55=Datos!$B$174),Datos!$G$182,IF(AND(Q55=Datos!$G$167,R55=Datos!$B$174),Datos!$E$183,IF(AND(Q55=Datos!$G$168,R55=Datos!$B$174),Datos!$F$182,IF(AND(Q55=Datos!$G$169,R55=Datos!$B$174),Datos!$G$183,IF(O55=Datos!$B$159,Datos!$G$183,"-"))))))))))))))))))))))))))))))))))))))))))))))))))</f>
        <v>-</v>
      </c>
      <c r="T55" s="50" t="str">
        <f t="shared" si="0"/>
        <v>-</v>
      </c>
      <c r="U55" s="52"/>
      <c r="V55" s="52"/>
      <c r="W55" s="52"/>
      <c r="X55" s="52"/>
      <c r="Y55" s="52"/>
      <c r="Z55" s="52"/>
      <c r="AA55" s="52"/>
      <c r="AB55" s="53"/>
    </row>
    <row r="56" spans="2:28" s="54" customFormat="1" ht="97.5" customHeight="1" thickBot="1">
      <c r="B56" s="411" t="str">
        <f>IF(Menú!$C$7="","-",Menú!$C$7)</f>
        <v>-</v>
      </c>
      <c r="C56" s="412"/>
      <c r="D56" s="43" t="str">
        <f>IF(B56="-","-",VLOOKUP(B56,Datos!$B$3:$C$25,2,FALSE))</f>
        <v>-</v>
      </c>
      <c r="E56" s="56"/>
      <c r="F56" s="51"/>
      <c r="G56" s="85"/>
      <c r="H56" s="85"/>
      <c r="I56" s="85"/>
      <c r="J56" s="85"/>
      <c r="K56" s="52"/>
      <c r="L56" s="52"/>
      <c r="M56" s="52"/>
      <c r="N56" s="52"/>
      <c r="O56" s="85"/>
      <c r="P56" s="85"/>
      <c r="Q56" s="50" t="str">
        <f>IF(AND(O56=Datos!$B$156,P56=Datos!$B$162),Datos!$D$167,IF(AND(O56=Datos!$B$156,P56=Datos!$B$163),Datos!$E$167,IF(AND(O56=Datos!$B$156,P56=Datos!$B$164),Datos!$F$167,IF(AND(O56=Datos!$B$156,P56=Datos!$B$165),Datos!$G$167,IF(AND(O56=Datos!$B$157,P56=Datos!$B$162),Datos!$D$168,IF(AND(O56=Datos!$B$157,P56=Datos!$B$163),Datos!$E$168,IF(AND(O56=Datos!$B$157,P56=Datos!$B$164),Datos!$F$168,IF(AND(O56=Datos!$B$157,P56=Datos!$B$165),Datos!$G$168,IF(AND(O56=Datos!$B$158,P56=Datos!$B$162),Datos!$D$169,IF(AND(O56=Datos!$B$158,P56=Datos!$B$163),Datos!$E$169,IF(AND(O56=Datos!$B$158,P56=Datos!$B$164),Datos!$F$169,IF(AND(O56=Datos!$B$158,P56=Datos!$B$165),Datos!$G$169,IF(AND(O56=Datos!$B$159,P56=Datos!$B$162),"N/A",IF(AND(O56=Datos!$B$159,P56=Datos!$B$163),"N/A",IF(AND(O56=Datos!$B$159,P56=Datos!$B$164),"N/A",IF(AND(O56=Datos!$B$159,P56=Datos!$B$165),"N/A","-"))))))))))))))))</f>
        <v>-</v>
      </c>
      <c r="R56" s="85"/>
      <c r="S56" s="50" t="str">
        <f>(IF(AND(Q56=Datos!$D$167,R56=Datos!$B$171),Datos!$D$176,IF(AND(Q56=Datos!$D$168,R56=Datos!$B$171),Datos!$D$176,IF(AND(Q56=Datos!$D$169,R56=Datos!$B$171),Datos!$F$176,IF(AND(Q56=Datos!$E$167,R56=Datos!$B$171),Datos!$D$176,IF(AND(Q56=Datos!$E$168,R56=Datos!$B$171),Datos!$E$176,IF(AND(Q56=Datos!$E$169,R56=Datos!$B$171),Datos!$F$176,IF(AND(Q56=Datos!$F$167,R56=Datos!$B$171),Datos!$E$176,IF(AND(Q56=Datos!$F$168,R56=Datos!$B$171),Datos!$E$176,IF(AND(Q56=Datos!$F$169,R56=Datos!$B$171),Datos!$G$176,IF(AND(Q56=Datos!$G$167,R56=Datos!$B$171),Datos!$E$176,IF(AND(Q56=Datos!$G$168,R56=Datos!$B$171),Datos!$F$176,IF(AND(Q56=Datos!$G$169,R56=Datos!$B$171),Datos!$G$176,IF(AND(Q56=Datos!$D$167,R56=Datos!$B$172),Datos!$D$178,IF(AND(Q56=Datos!$D$168,R56=Datos!$B$172),Datos!$D$178,IF(AND(Q56=Datos!$D$169,R56=Datos!$B$172),Datos!$F$178,IF(AND(Q56=Datos!$E$167,R56=Datos!$B$172),Datos!$D$178,IF(AND(Q56=Datos!$E$168,R56=Datos!$B$172),Datos!$E$178,IF(AND(Q56=Datos!$E$169,R56=Datos!$B$172),Datos!$F$178,IF(AND(Q56=Datos!$F$167,R56=Datos!$B$172),Datos!$E$178,IF(AND(Q56=Datos!$F$168,R56=Datos!$B$172),Datos!$E$178,IF(AND(Q56=Datos!$F$169,R56=Datos!$B$172),Datos!$G$178,IF(AND(Q56=Datos!$G$167,R56=Datos!$B$172),Datos!$E$178,IF(AND(Q56=Datos!$G$168,R56=Datos!$B$172),Datos!$F$178,IF(AND(Q56=Datos!$G$169,R56=Datos!$B$172),Datos!$G$179,IF(AND(Q56=Datos!$D$167,R56=Datos!$B$173),Datos!$D$180,IF(AND(Q56=Datos!$D$168,R56=Datos!$B$173),Datos!$D$180,IF(AND(Q56=Datos!$D$169,R56=Datos!$B$173),Datos!$F$180,IF(AND(Q56=Datos!$E$167,R56=Datos!$B$173),Datos!$D$180,IF(AND(Q56=Datos!$E$168,R56=Datos!$B$173),Datos!$E$180,IF(AND(Q56=Datos!$E$169,R56=Datos!$B$173),Datos!$F$180,IF(AND(Q56=Datos!$F$167,R56=Datos!$B$173),Datos!$E$180,IF(AND(Q56=Datos!$F$168,R56=Datos!$B$173),Datos!$E$180,IF(AND(Q56=Datos!$F$169,R56=Datos!$B$173),Datos!$G$180,IF(AND(Q56=Datos!$G$167,R56=Datos!$B$173),Datos!$E$180,IF(AND(Q56=Datos!$G$168,R56=Datos!$B$173),Datos!$F$180,IF(AND(Q56=Datos!$G$169,R56=Datos!$B$173),Datos!$G$180,IF(AND(Q56=Datos!$D$167,R56=Datos!$B$174),Datos!$D$182,IF(AND(Q56=Datos!$D$168,R56=Datos!$B$174),Datos!$D$182,IF(AND(Q56=Datos!$D$169,R56=Datos!$B$174),Datos!$F$182,IF(AND(Q56=Datos!$E$167,R56=Datos!$B$174),Datos!$D$182,IF(AND(Q56=Datos!$E$168,R56=Datos!$B$174),Datos!$E$182,IF(AND(Q56=Datos!$E$169,R56=Datos!$B$174),Datos!$F$182,IF(AND(Q56=Datos!$F$167,R56=Datos!$B$174),Datos!$E$182,IF(AND(Q56=Datos!$F$168,R56=Datos!$B$174),Datos!$E$182,IF(AND(Q56=Datos!$F$169,R56=Datos!$B$174),Datos!$G$182,IF(AND(Q56=Datos!$G$167,R56=Datos!$B$174),Datos!$E$183,IF(AND(Q56=Datos!$G$168,R56=Datos!$B$174),Datos!$F$182,IF(AND(Q56=Datos!$G$169,R56=Datos!$B$174),Datos!$G$183,IF(O56=Datos!$B$159,Datos!$G$183,"-"))))))))))))))))))))))))))))))))))))))))))))))))))</f>
        <v>-</v>
      </c>
      <c r="T56" s="50" t="str">
        <f t="shared" si="0"/>
        <v>-</v>
      </c>
      <c r="U56" s="52"/>
      <c r="V56" s="52"/>
      <c r="W56" s="52"/>
      <c r="X56" s="52"/>
      <c r="Y56" s="52"/>
      <c r="Z56" s="52"/>
      <c r="AA56" s="52"/>
      <c r="AB56" s="53"/>
    </row>
    <row r="57" spans="2:28" s="54" customFormat="1" ht="97.5" customHeight="1" thickBot="1">
      <c r="B57" s="411" t="str">
        <f>IF(Menú!$C$7="","-",Menú!$C$7)</f>
        <v>-</v>
      </c>
      <c r="C57" s="412"/>
      <c r="D57" s="43" t="str">
        <f>IF(B57="-","-",VLOOKUP(B57,Datos!$B$3:$C$25,2,FALSE))</f>
        <v>-</v>
      </c>
      <c r="E57" s="56"/>
      <c r="F57" s="51"/>
      <c r="G57" s="85"/>
      <c r="H57" s="85"/>
      <c r="I57" s="85"/>
      <c r="J57" s="85"/>
      <c r="K57" s="52"/>
      <c r="L57" s="52"/>
      <c r="M57" s="52"/>
      <c r="N57" s="52"/>
      <c r="O57" s="85"/>
      <c r="P57" s="85"/>
      <c r="Q57" s="50" t="str">
        <f>IF(AND(O57=Datos!$B$156,P57=Datos!$B$162),Datos!$D$167,IF(AND(O57=Datos!$B$156,P57=Datos!$B$163),Datos!$E$167,IF(AND(O57=Datos!$B$156,P57=Datos!$B$164),Datos!$F$167,IF(AND(O57=Datos!$B$156,P57=Datos!$B$165),Datos!$G$167,IF(AND(O57=Datos!$B$157,P57=Datos!$B$162),Datos!$D$168,IF(AND(O57=Datos!$B$157,P57=Datos!$B$163),Datos!$E$168,IF(AND(O57=Datos!$B$157,P57=Datos!$B$164),Datos!$F$168,IF(AND(O57=Datos!$B$157,P57=Datos!$B$165),Datos!$G$168,IF(AND(O57=Datos!$B$158,P57=Datos!$B$162),Datos!$D$169,IF(AND(O57=Datos!$B$158,P57=Datos!$B$163),Datos!$E$169,IF(AND(O57=Datos!$B$158,P57=Datos!$B$164),Datos!$F$169,IF(AND(O57=Datos!$B$158,P57=Datos!$B$165),Datos!$G$169,IF(AND(O57=Datos!$B$159,P57=Datos!$B$162),"N/A",IF(AND(O57=Datos!$B$159,P57=Datos!$B$163),"N/A",IF(AND(O57=Datos!$B$159,P57=Datos!$B$164),"N/A",IF(AND(O57=Datos!$B$159,P57=Datos!$B$165),"N/A","-"))))))))))))))))</f>
        <v>-</v>
      </c>
      <c r="R57" s="85"/>
      <c r="S57" s="50" t="str">
        <f>(IF(AND(Q57=Datos!$D$167,R57=Datos!$B$171),Datos!$D$176,IF(AND(Q57=Datos!$D$168,R57=Datos!$B$171),Datos!$D$176,IF(AND(Q57=Datos!$D$169,R57=Datos!$B$171),Datos!$F$176,IF(AND(Q57=Datos!$E$167,R57=Datos!$B$171),Datos!$D$176,IF(AND(Q57=Datos!$E$168,R57=Datos!$B$171),Datos!$E$176,IF(AND(Q57=Datos!$E$169,R57=Datos!$B$171),Datos!$F$176,IF(AND(Q57=Datos!$F$167,R57=Datos!$B$171),Datos!$E$176,IF(AND(Q57=Datos!$F$168,R57=Datos!$B$171),Datos!$E$176,IF(AND(Q57=Datos!$F$169,R57=Datos!$B$171),Datos!$G$176,IF(AND(Q57=Datos!$G$167,R57=Datos!$B$171),Datos!$E$176,IF(AND(Q57=Datos!$G$168,R57=Datos!$B$171),Datos!$F$176,IF(AND(Q57=Datos!$G$169,R57=Datos!$B$171),Datos!$G$176,IF(AND(Q57=Datos!$D$167,R57=Datos!$B$172),Datos!$D$178,IF(AND(Q57=Datos!$D$168,R57=Datos!$B$172),Datos!$D$178,IF(AND(Q57=Datos!$D$169,R57=Datos!$B$172),Datos!$F$178,IF(AND(Q57=Datos!$E$167,R57=Datos!$B$172),Datos!$D$178,IF(AND(Q57=Datos!$E$168,R57=Datos!$B$172),Datos!$E$178,IF(AND(Q57=Datos!$E$169,R57=Datos!$B$172),Datos!$F$178,IF(AND(Q57=Datos!$F$167,R57=Datos!$B$172),Datos!$E$178,IF(AND(Q57=Datos!$F$168,R57=Datos!$B$172),Datos!$E$178,IF(AND(Q57=Datos!$F$169,R57=Datos!$B$172),Datos!$G$178,IF(AND(Q57=Datos!$G$167,R57=Datos!$B$172),Datos!$E$178,IF(AND(Q57=Datos!$G$168,R57=Datos!$B$172),Datos!$F$178,IF(AND(Q57=Datos!$G$169,R57=Datos!$B$172),Datos!$G$179,IF(AND(Q57=Datos!$D$167,R57=Datos!$B$173),Datos!$D$180,IF(AND(Q57=Datos!$D$168,R57=Datos!$B$173),Datos!$D$180,IF(AND(Q57=Datos!$D$169,R57=Datos!$B$173),Datos!$F$180,IF(AND(Q57=Datos!$E$167,R57=Datos!$B$173),Datos!$D$180,IF(AND(Q57=Datos!$E$168,R57=Datos!$B$173),Datos!$E$180,IF(AND(Q57=Datos!$E$169,R57=Datos!$B$173),Datos!$F$180,IF(AND(Q57=Datos!$F$167,R57=Datos!$B$173),Datos!$E$180,IF(AND(Q57=Datos!$F$168,R57=Datos!$B$173),Datos!$E$180,IF(AND(Q57=Datos!$F$169,R57=Datos!$B$173),Datos!$G$180,IF(AND(Q57=Datos!$G$167,R57=Datos!$B$173),Datos!$E$180,IF(AND(Q57=Datos!$G$168,R57=Datos!$B$173),Datos!$F$180,IF(AND(Q57=Datos!$G$169,R57=Datos!$B$173),Datos!$G$180,IF(AND(Q57=Datos!$D$167,R57=Datos!$B$174),Datos!$D$182,IF(AND(Q57=Datos!$D$168,R57=Datos!$B$174),Datos!$D$182,IF(AND(Q57=Datos!$D$169,R57=Datos!$B$174),Datos!$F$182,IF(AND(Q57=Datos!$E$167,R57=Datos!$B$174),Datos!$D$182,IF(AND(Q57=Datos!$E$168,R57=Datos!$B$174),Datos!$E$182,IF(AND(Q57=Datos!$E$169,R57=Datos!$B$174),Datos!$F$182,IF(AND(Q57=Datos!$F$167,R57=Datos!$B$174),Datos!$E$182,IF(AND(Q57=Datos!$F$168,R57=Datos!$B$174),Datos!$E$182,IF(AND(Q57=Datos!$F$169,R57=Datos!$B$174),Datos!$G$182,IF(AND(Q57=Datos!$G$167,R57=Datos!$B$174),Datos!$E$183,IF(AND(Q57=Datos!$G$168,R57=Datos!$B$174),Datos!$F$182,IF(AND(Q57=Datos!$G$169,R57=Datos!$B$174),Datos!$G$183,IF(O57=Datos!$B$159,Datos!$G$183,"-"))))))))))))))))))))))))))))))))))))))))))))))))))</f>
        <v>-</v>
      </c>
      <c r="T57" s="50" t="str">
        <f t="shared" si="0"/>
        <v>-</v>
      </c>
      <c r="U57" s="52"/>
      <c r="V57" s="52"/>
      <c r="W57" s="52"/>
      <c r="X57" s="52"/>
      <c r="Y57" s="52"/>
      <c r="Z57" s="52"/>
      <c r="AA57" s="52"/>
      <c r="AB57" s="53"/>
    </row>
    <row r="58" spans="2:28" s="54" customFormat="1" ht="97.5" customHeight="1" thickBot="1">
      <c r="B58" s="411" t="str">
        <f>IF(Menú!$C$7="","-",Menú!$C$7)</f>
        <v>-</v>
      </c>
      <c r="C58" s="412"/>
      <c r="D58" s="43" t="str">
        <f>IF(B58="-","-",VLOOKUP(B58,Datos!$B$3:$C$25,2,FALSE))</f>
        <v>-</v>
      </c>
      <c r="E58" s="56"/>
      <c r="F58" s="51"/>
      <c r="G58" s="85"/>
      <c r="H58" s="85"/>
      <c r="I58" s="85"/>
      <c r="J58" s="85"/>
      <c r="K58" s="52"/>
      <c r="L58" s="52"/>
      <c r="M58" s="52"/>
      <c r="N58" s="52"/>
      <c r="O58" s="85"/>
      <c r="P58" s="85"/>
      <c r="Q58" s="50" t="str">
        <f>IF(AND(O58=Datos!$B$156,P58=Datos!$B$162),Datos!$D$167,IF(AND(O58=Datos!$B$156,P58=Datos!$B$163),Datos!$E$167,IF(AND(O58=Datos!$B$156,P58=Datos!$B$164),Datos!$F$167,IF(AND(O58=Datos!$B$156,P58=Datos!$B$165),Datos!$G$167,IF(AND(O58=Datos!$B$157,P58=Datos!$B$162),Datos!$D$168,IF(AND(O58=Datos!$B$157,P58=Datos!$B$163),Datos!$E$168,IF(AND(O58=Datos!$B$157,P58=Datos!$B$164),Datos!$F$168,IF(AND(O58=Datos!$B$157,P58=Datos!$B$165),Datos!$G$168,IF(AND(O58=Datos!$B$158,P58=Datos!$B$162),Datos!$D$169,IF(AND(O58=Datos!$B$158,P58=Datos!$B$163),Datos!$E$169,IF(AND(O58=Datos!$B$158,P58=Datos!$B$164),Datos!$F$169,IF(AND(O58=Datos!$B$158,P58=Datos!$B$165),Datos!$G$169,IF(AND(O58=Datos!$B$159,P58=Datos!$B$162),"N/A",IF(AND(O58=Datos!$B$159,P58=Datos!$B$163),"N/A",IF(AND(O58=Datos!$B$159,P58=Datos!$B$164),"N/A",IF(AND(O58=Datos!$B$159,P58=Datos!$B$165),"N/A","-"))))))))))))))))</f>
        <v>-</v>
      </c>
      <c r="R58" s="85"/>
      <c r="S58" s="50" t="str">
        <f>(IF(AND(Q58=Datos!$D$167,R58=Datos!$B$171),Datos!$D$176,IF(AND(Q58=Datos!$D$168,R58=Datos!$B$171),Datos!$D$176,IF(AND(Q58=Datos!$D$169,R58=Datos!$B$171),Datos!$F$176,IF(AND(Q58=Datos!$E$167,R58=Datos!$B$171),Datos!$D$176,IF(AND(Q58=Datos!$E$168,R58=Datos!$B$171),Datos!$E$176,IF(AND(Q58=Datos!$E$169,R58=Datos!$B$171),Datos!$F$176,IF(AND(Q58=Datos!$F$167,R58=Datos!$B$171),Datos!$E$176,IF(AND(Q58=Datos!$F$168,R58=Datos!$B$171),Datos!$E$176,IF(AND(Q58=Datos!$F$169,R58=Datos!$B$171),Datos!$G$176,IF(AND(Q58=Datos!$G$167,R58=Datos!$B$171),Datos!$E$176,IF(AND(Q58=Datos!$G$168,R58=Datos!$B$171),Datos!$F$176,IF(AND(Q58=Datos!$G$169,R58=Datos!$B$171),Datos!$G$176,IF(AND(Q58=Datos!$D$167,R58=Datos!$B$172),Datos!$D$178,IF(AND(Q58=Datos!$D$168,R58=Datos!$B$172),Datos!$D$178,IF(AND(Q58=Datos!$D$169,R58=Datos!$B$172),Datos!$F$178,IF(AND(Q58=Datos!$E$167,R58=Datos!$B$172),Datos!$D$178,IF(AND(Q58=Datos!$E$168,R58=Datos!$B$172),Datos!$E$178,IF(AND(Q58=Datos!$E$169,R58=Datos!$B$172),Datos!$F$178,IF(AND(Q58=Datos!$F$167,R58=Datos!$B$172),Datos!$E$178,IF(AND(Q58=Datos!$F$168,R58=Datos!$B$172),Datos!$E$178,IF(AND(Q58=Datos!$F$169,R58=Datos!$B$172),Datos!$G$178,IF(AND(Q58=Datos!$G$167,R58=Datos!$B$172),Datos!$E$178,IF(AND(Q58=Datos!$G$168,R58=Datos!$B$172),Datos!$F$178,IF(AND(Q58=Datos!$G$169,R58=Datos!$B$172),Datos!$G$179,IF(AND(Q58=Datos!$D$167,R58=Datos!$B$173),Datos!$D$180,IF(AND(Q58=Datos!$D$168,R58=Datos!$B$173),Datos!$D$180,IF(AND(Q58=Datos!$D$169,R58=Datos!$B$173),Datos!$F$180,IF(AND(Q58=Datos!$E$167,R58=Datos!$B$173),Datos!$D$180,IF(AND(Q58=Datos!$E$168,R58=Datos!$B$173),Datos!$E$180,IF(AND(Q58=Datos!$E$169,R58=Datos!$B$173),Datos!$F$180,IF(AND(Q58=Datos!$F$167,R58=Datos!$B$173),Datos!$E$180,IF(AND(Q58=Datos!$F$168,R58=Datos!$B$173),Datos!$E$180,IF(AND(Q58=Datos!$F$169,R58=Datos!$B$173),Datos!$G$180,IF(AND(Q58=Datos!$G$167,R58=Datos!$B$173),Datos!$E$180,IF(AND(Q58=Datos!$G$168,R58=Datos!$B$173),Datos!$F$180,IF(AND(Q58=Datos!$G$169,R58=Datos!$B$173),Datos!$G$180,IF(AND(Q58=Datos!$D$167,R58=Datos!$B$174),Datos!$D$182,IF(AND(Q58=Datos!$D$168,R58=Datos!$B$174),Datos!$D$182,IF(AND(Q58=Datos!$D$169,R58=Datos!$B$174),Datos!$F$182,IF(AND(Q58=Datos!$E$167,R58=Datos!$B$174),Datos!$D$182,IF(AND(Q58=Datos!$E$168,R58=Datos!$B$174),Datos!$E$182,IF(AND(Q58=Datos!$E$169,R58=Datos!$B$174),Datos!$F$182,IF(AND(Q58=Datos!$F$167,R58=Datos!$B$174),Datos!$E$182,IF(AND(Q58=Datos!$F$168,R58=Datos!$B$174),Datos!$E$182,IF(AND(Q58=Datos!$F$169,R58=Datos!$B$174),Datos!$G$182,IF(AND(Q58=Datos!$G$167,R58=Datos!$B$174),Datos!$E$183,IF(AND(Q58=Datos!$G$168,R58=Datos!$B$174),Datos!$F$182,IF(AND(Q58=Datos!$G$169,R58=Datos!$B$174),Datos!$G$183,IF(O58=Datos!$B$159,Datos!$G$183,"-"))))))))))))))))))))))))))))))))))))))))))))))))))</f>
        <v>-</v>
      </c>
      <c r="T58" s="50" t="str">
        <f t="shared" si="0"/>
        <v>-</v>
      </c>
      <c r="U58" s="52"/>
      <c r="V58" s="52"/>
      <c r="W58" s="52"/>
      <c r="X58" s="52"/>
      <c r="Y58" s="52"/>
      <c r="Z58" s="52"/>
      <c r="AA58" s="52"/>
      <c r="AB58" s="53"/>
    </row>
    <row r="59" spans="2:28" s="54" customFormat="1" ht="97.5" customHeight="1" thickBot="1">
      <c r="B59" s="411" t="str">
        <f>IF(Menú!$C$7="","-",Menú!$C$7)</f>
        <v>-</v>
      </c>
      <c r="C59" s="412"/>
      <c r="D59" s="43" t="str">
        <f>IF(B59="-","-",VLOOKUP(B59,Datos!$B$3:$C$25,2,FALSE))</f>
        <v>-</v>
      </c>
      <c r="E59" s="56"/>
      <c r="F59" s="51"/>
      <c r="G59" s="85"/>
      <c r="H59" s="85"/>
      <c r="I59" s="85"/>
      <c r="J59" s="85"/>
      <c r="K59" s="52"/>
      <c r="L59" s="52"/>
      <c r="M59" s="52"/>
      <c r="N59" s="52"/>
      <c r="O59" s="85"/>
      <c r="P59" s="85"/>
      <c r="Q59" s="50" t="str">
        <f>IF(AND(O59=Datos!$B$156,P59=Datos!$B$162),Datos!$D$167,IF(AND(O59=Datos!$B$156,P59=Datos!$B$163),Datos!$E$167,IF(AND(O59=Datos!$B$156,P59=Datos!$B$164),Datos!$F$167,IF(AND(O59=Datos!$B$156,P59=Datos!$B$165),Datos!$G$167,IF(AND(O59=Datos!$B$157,P59=Datos!$B$162),Datos!$D$168,IF(AND(O59=Datos!$B$157,P59=Datos!$B$163),Datos!$E$168,IF(AND(O59=Datos!$B$157,P59=Datos!$B$164),Datos!$F$168,IF(AND(O59=Datos!$B$157,P59=Datos!$B$165),Datos!$G$168,IF(AND(O59=Datos!$B$158,P59=Datos!$B$162),Datos!$D$169,IF(AND(O59=Datos!$B$158,P59=Datos!$B$163),Datos!$E$169,IF(AND(O59=Datos!$B$158,P59=Datos!$B$164),Datos!$F$169,IF(AND(O59=Datos!$B$158,P59=Datos!$B$165),Datos!$G$169,IF(AND(O59=Datos!$B$159,P59=Datos!$B$162),"N/A",IF(AND(O59=Datos!$B$159,P59=Datos!$B$163),"N/A",IF(AND(O59=Datos!$B$159,P59=Datos!$B$164),"N/A",IF(AND(O59=Datos!$B$159,P59=Datos!$B$165),"N/A","-"))))))))))))))))</f>
        <v>-</v>
      </c>
      <c r="R59" s="85"/>
      <c r="S59" s="50" t="str">
        <f>(IF(AND(Q59=Datos!$D$167,R59=Datos!$B$171),Datos!$D$176,IF(AND(Q59=Datos!$D$168,R59=Datos!$B$171),Datos!$D$176,IF(AND(Q59=Datos!$D$169,R59=Datos!$B$171),Datos!$F$176,IF(AND(Q59=Datos!$E$167,R59=Datos!$B$171),Datos!$D$176,IF(AND(Q59=Datos!$E$168,R59=Datos!$B$171),Datos!$E$176,IF(AND(Q59=Datos!$E$169,R59=Datos!$B$171),Datos!$F$176,IF(AND(Q59=Datos!$F$167,R59=Datos!$B$171),Datos!$E$176,IF(AND(Q59=Datos!$F$168,R59=Datos!$B$171),Datos!$E$176,IF(AND(Q59=Datos!$F$169,R59=Datos!$B$171),Datos!$G$176,IF(AND(Q59=Datos!$G$167,R59=Datos!$B$171),Datos!$E$176,IF(AND(Q59=Datos!$G$168,R59=Datos!$B$171),Datos!$F$176,IF(AND(Q59=Datos!$G$169,R59=Datos!$B$171),Datos!$G$176,IF(AND(Q59=Datos!$D$167,R59=Datos!$B$172),Datos!$D$178,IF(AND(Q59=Datos!$D$168,R59=Datos!$B$172),Datos!$D$178,IF(AND(Q59=Datos!$D$169,R59=Datos!$B$172),Datos!$F$178,IF(AND(Q59=Datos!$E$167,R59=Datos!$B$172),Datos!$D$178,IF(AND(Q59=Datos!$E$168,R59=Datos!$B$172),Datos!$E$178,IF(AND(Q59=Datos!$E$169,R59=Datos!$B$172),Datos!$F$178,IF(AND(Q59=Datos!$F$167,R59=Datos!$B$172),Datos!$E$178,IF(AND(Q59=Datos!$F$168,R59=Datos!$B$172),Datos!$E$178,IF(AND(Q59=Datos!$F$169,R59=Datos!$B$172),Datos!$G$178,IF(AND(Q59=Datos!$G$167,R59=Datos!$B$172),Datos!$E$178,IF(AND(Q59=Datos!$G$168,R59=Datos!$B$172),Datos!$F$178,IF(AND(Q59=Datos!$G$169,R59=Datos!$B$172),Datos!$G$179,IF(AND(Q59=Datos!$D$167,R59=Datos!$B$173),Datos!$D$180,IF(AND(Q59=Datos!$D$168,R59=Datos!$B$173),Datos!$D$180,IF(AND(Q59=Datos!$D$169,R59=Datos!$B$173),Datos!$F$180,IF(AND(Q59=Datos!$E$167,R59=Datos!$B$173),Datos!$D$180,IF(AND(Q59=Datos!$E$168,R59=Datos!$B$173),Datos!$E$180,IF(AND(Q59=Datos!$E$169,R59=Datos!$B$173),Datos!$F$180,IF(AND(Q59=Datos!$F$167,R59=Datos!$B$173),Datos!$E$180,IF(AND(Q59=Datos!$F$168,R59=Datos!$B$173),Datos!$E$180,IF(AND(Q59=Datos!$F$169,R59=Datos!$B$173),Datos!$G$180,IF(AND(Q59=Datos!$G$167,R59=Datos!$B$173),Datos!$E$180,IF(AND(Q59=Datos!$G$168,R59=Datos!$B$173),Datos!$F$180,IF(AND(Q59=Datos!$G$169,R59=Datos!$B$173),Datos!$G$180,IF(AND(Q59=Datos!$D$167,R59=Datos!$B$174),Datos!$D$182,IF(AND(Q59=Datos!$D$168,R59=Datos!$B$174),Datos!$D$182,IF(AND(Q59=Datos!$D$169,R59=Datos!$B$174),Datos!$F$182,IF(AND(Q59=Datos!$E$167,R59=Datos!$B$174),Datos!$D$182,IF(AND(Q59=Datos!$E$168,R59=Datos!$B$174),Datos!$E$182,IF(AND(Q59=Datos!$E$169,R59=Datos!$B$174),Datos!$F$182,IF(AND(Q59=Datos!$F$167,R59=Datos!$B$174),Datos!$E$182,IF(AND(Q59=Datos!$F$168,R59=Datos!$B$174),Datos!$E$182,IF(AND(Q59=Datos!$F$169,R59=Datos!$B$174),Datos!$G$182,IF(AND(Q59=Datos!$G$167,R59=Datos!$B$174),Datos!$E$183,IF(AND(Q59=Datos!$G$168,R59=Datos!$B$174),Datos!$F$182,IF(AND(Q59=Datos!$G$169,R59=Datos!$B$174),Datos!$G$183,IF(O59=Datos!$B$159,Datos!$G$183,"-"))))))))))))))))))))))))))))))))))))))))))))))))))</f>
        <v>-</v>
      </c>
      <c r="T59" s="50" t="str">
        <f t="shared" si="0"/>
        <v>-</v>
      </c>
      <c r="U59" s="52"/>
      <c r="V59" s="52"/>
      <c r="W59" s="52"/>
      <c r="X59" s="52"/>
      <c r="Y59" s="52"/>
      <c r="Z59" s="52"/>
      <c r="AA59" s="52"/>
      <c r="AB59" s="53"/>
    </row>
    <row r="60" spans="2:28" s="54" customFormat="1" ht="97.5" customHeight="1" thickBot="1">
      <c r="B60" s="411" t="str">
        <f>IF(Menú!$C$7="","-",Menú!$C$7)</f>
        <v>-</v>
      </c>
      <c r="C60" s="412"/>
      <c r="D60" s="43" t="str">
        <f>IF(B60="-","-",VLOOKUP(B60,Datos!$B$3:$C$25,2,FALSE))</f>
        <v>-</v>
      </c>
      <c r="E60" s="56"/>
      <c r="F60" s="51"/>
      <c r="G60" s="85"/>
      <c r="H60" s="85"/>
      <c r="I60" s="85"/>
      <c r="J60" s="85"/>
      <c r="K60" s="52"/>
      <c r="L60" s="52"/>
      <c r="M60" s="52"/>
      <c r="N60" s="52"/>
      <c r="O60" s="85"/>
      <c r="P60" s="85"/>
      <c r="Q60" s="50" t="str">
        <f>IF(AND(O60=Datos!$B$156,P60=Datos!$B$162),Datos!$D$167,IF(AND(O60=Datos!$B$156,P60=Datos!$B$163),Datos!$E$167,IF(AND(O60=Datos!$B$156,P60=Datos!$B$164),Datos!$F$167,IF(AND(O60=Datos!$B$156,P60=Datos!$B$165),Datos!$G$167,IF(AND(O60=Datos!$B$157,P60=Datos!$B$162),Datos!$D$168,IF(AND(O60=Datos!$B$157,P60=Datos!$B$163),Datos!$E$168,IF(AND(O60=Datos!$B$157,P60=Datos!$B$164),Datos!$F$168,IF(AND(O60=Datos!$B$157,P60=Datos!$B$165),Datos!$G$168,IF(AND(O60=Datos!$B$158,P60=Datos!$B$162),Datos!$D$169,IF(AND(O60=Datos!$B$158,P60=Datos!$B$163),Datos!$E$169,IF(AND(O60=Datos!$B$158,P60=Datos!$B$164),Datos!$F$169,IF(AND(O60=Datos!$B$158,P60=Datos!$B$165),Datos!$G$169,IF(AND(O60=Datos!$B$159,P60=Datos!$B$162),"N/A",IF(AND(O60=Datos!$B$159,P60=Datos!$B$163),"N/A",IF(AND(O60=Datos!$B$159,P60=Datos!$B$164),"N/A",IF(AND(O60=Datos!$B$159,P60=Datos!$B$165),"N/A","-"))))))))))))))))</f>
        <v>-</v>
      </c>
      <c r="R60" s="85"/>
      <c r="S60" s="50" t="str">
        <f>(IF(AND(Q60=Datos!$D$167,R60=Datos!$B$171),Datos!$D$176,IF(AND(Q60=Datos!$D$168,R60=Datos!$B$171),Datos!$D$176,IF(AND(Q60=Datos!$D$169,R60=Datos!$B$171),Datos!$F$176,IF(AND(Q60=Datos!$E$167,R60=Datos!$B$171),Datos!$D$176,IF(AND(Q60=Datos!$E$168,R60=Datos!$B$171),Datos!$E$176,IF(AND(Q60=Datos!$E$169,R60=Datos!$B$171),Datos!$F$176,IF(AND(Q60=Datos!$F$167,R60=Datos!$B$171),Datos!$E$176,IF(AND(Q60=Datos!$F$168,R60=Datos!$B$171),Datos!$E$176,IF(AND(Q60=Datos!$F$169,R60=Datos!$B$171),Datos!$G$176,IF(AND(Q60=Datos!$G$167,R60=Datos!$B$171),Datos!$E$176,IF(AND(Q60=Datos!$G$168,R60=Datos!$B$171),Datos!$F$176,IF(AND(Q60=Datos!$G$169,R60=Datos!$B$171),Datos!$G$176,IF(AND(Q60=Datos!$D$167,R60=Datos!$B$172),Datos!$D$178,IF(AND(Q60=Datos!$D$168,R60=Datos!$B$172),Datos!$D$178,IF(AND(Q60=Datos!$D$169,R60=Datos!$B$172),Datos!$F$178,IF(AND(Q60=Datos!$E$167,R60=Datos!$B$172),Datos!$D$178,IF(AND(Q60=Datos!$E$168,R60=Datos!$B$172),Datos!$E$178,IF(AND(Q60=Datos!$E$169,R60=Datos!$B$172),Datos!$F$178,IF(AND(Q60=Datos!$F$167,R60=Datos!$B$172),Datos!$E$178,IF(AND(Q60=Datos!$F$168,R60=Datos!$B$172),Datos!$E$178,IF(AND(Q60=Datos!$F$169,R60=Datos!$B$172),Datos!$G$178,IF(AND(Q60=Datos!$G$167,R60=Datos!$B$172),Datos!$E$178,IF(AND(Q60=Datos!$G$168,R60=Datos!$B$172),Datos!$F$178,IF(AND(Q60=Datos!$G$169,R60=Datos!$B$172),Datos!$G$179,IF(AND(Q60=Datos!$D$167,R60=Datos!$B$173),Datos!$D$180,IF(AND(Q60=Datos!$D$168,R60=Datos!$B$173),Datos!$D$180,IF(AND(Q60=Datos!$D$169,R60=Datos!$B$173),Datos!$F$180,IF(AND(Q60=Datos!$E$167,R60=Datos!$B$173),Datos!$D$180,IF(AND(Q60=Datos!$E$168,R60=Datos!$B$173),Datos!$E$180,IF(AND(Q60=Datos!$E$169,R60=Datos!$B$173),Datos!$F$180,IF(AND(Q60=Datos!$F$167,R60=Datos!$B$173),Datos!$E$180,IF(AND(Q60=Datos!$F$168,R60=Datos!$B$173),Datos!$E$180,IF(AND(Q60=Datos!$F$169,R60=Datos!$B$173),Datos!$G$180,IF(AND(Q60=Datos!$G$167,R60=Datos!$B$173),Datos!$E$180,IF(AND(Q60=Datos!$G$168,R60=Datos!$B$173),Datos!$F$180,IF(AND(Q60=Datos!$G$169,R60=Datos!$B$173),Datos!$G$180,IF(AND(Q60=Datos!$D$167,R60=Datos!$B$174),Datos!$D$182,IF(AND(Q60=Datos!$D$168,R60=Datos!$B$174),Datos!$D$182,IF(AND(Q60=Datos!$D$169,R60=Datos!$B$174),Datos!$F$182,IF(AND(Q60=Datos!$E$167,R60=Datos!$B$174),Datos!$D$182,IF(AND(Q60=Datos!$E$168,R60=Datos!$B$174),Datos!$E$182,IF(AND(Q60=Datos!$E$169,R60=Datos!$B$174),Datos!$F$182,IF(AND(Q60=Datos!$F$167,R60=Datos!$B$174),Datos!$E$182,IF(AND(Q60=Datos!$F$168,R60=Datos!$B$174),Datos!$E$182,IF(AND(Q60=Datos!$F$169,R60=Datos!$B$174),Datos!$G$182,IF(AND(Q60=Datos!$G$167,R60=Datos!$B$174),Datos!$E$183,IF(AND(Q60=Datos!$G$168,R60=Datos!$B$174),Datos!$F$182,IF(AND(Q60=Datos!$G$169,R60=Datos!$B$174),Datos!$G$183,IF(O60=Datos!$B$159,Datos!$G$183,"-"))))))))))))))))))))))))))))))))))))))))))))))))))</f>
        <v>-</v>
      </c>
      <c r="T60" s="50" t="str">
        <f t="shared" si="0"/>
        <v>-</v>
      </c>
      <c r="U60" s="52"/>
      <c r="V60" s="52"/>
      <c r="W60" s="52"/>
      <c r="X60" s="52"/>
      <c r="Y60" s="52"/>
      <c r="Z60" s="52"/>
      <c r="AA60" s="52"/>
      <c r="AB60" s="53"/>
    </row>
    <row r="61" spans="2:28" s="54" customFormat="1" ht="97.5" customHeight="1" thickBot="1">
      <c r="B61" s="411" t="str">
        <f>IF(Menú!$C$7="","-",Menú!$C$7)</f>
        <v>-</v>
      </c>
      <c r="C61" s="412"/>
      <c r="D61" s="43" t="str">
        <f>IF(B61="-","-",VLOOKUP(B61,Datos!$B$3:$C$25,2,FALSE))</f>
        <v>-</v>
      </c>
      <c r="E61" s="56"/>
      <c r="F61" s="51"/>
      <c r="G61" s="85"/>
      <c r="H61" s="85"/>
      <c r="I61" s="85"/>
      <c r="J61" s="85"/>
      <c r="K61" s="52"/>
      <c r="L61" s="52"/>
      <c r="M61" s="52"/>
      <c r="N61" s="52"/>
      <c r="O61" s="85"/>
      <c r="P61" s="85"/>
      <c r="Q61" s="50" t="str">
        <f>IF(AND(O61=Datos!$B$156,P61=Datos!$B$162),Datos!$D$167,IF(AND(O61=Datos!$B$156,P61=Datos!$B$163),Datos!$E$167,IF(AND(O61=Datos!$B$156,P61=Datos!$B$164),Datos!$F$167,IF(AND(O61=Datos!$B$156,P61=Datos!$B$165),Datos!$G$167,IF(AND(O61=Datos!$B$157,P61=Datos!$B$162),Datos!$D$168,IF(AND(O61=Datos!$B$157,P61=Datos!$B$163),Datos!$E$168,IF(AND(O61=Datos!$B$157,P61=Datos!$B$164),Datos!$F$168,IF(AND(O61=Datos!$B$157,P61=Datos!$B$165),Datos!$G$168,IF(AND(O61=Datos!$B$158,P61=Datos!$B$162),Datos!$D$169,IF(AND(O61=Datos!$B$158,P61=Datos!$B$163),Datos!$E$169,IF(AND(O61=Datos!$B$158,P61=Datos!$B$164),Datos!$F$169,IF(AND(O61=Datos!$B$158,P61=Datos!$B$165),Datos!$G$169,IF(AND(O61=Datos!$B$159,P61=Datos!$B$162),"N/A",IF(AND(O61=Datos!$B$159,P61=Datos!$B$163),"N/A",IF(AND(O61=Datos!$B$159,P61=Datos!$B$164),"N/A",IF(AND(O61=Datos!$B$159,P61=Datos!$B$165),"N/A","-"))))))))))))))))</f>
        <v>-</v>
      </c>
      <c r="R61" s="85"/>
      <c r="S61" s="50" t="str">
        <f>(IF(AND(Q61=Datos!$D$167,R61=Datos!$B$171),Datos!$D$176,IF(AND(Q61=Datos!$D$168,R61=Datos!$B$171),Datos!$D$176,IF(AND(Q61=Datos!$D$169,R61=Datos!$B$171),Datos!$F$176,IF(AND(Q61=Datos!$E$167,R61=Datos!$B$171),Datos!$D$176,IF(AND(Q61=Datos!$E$168,R61=Datos!$B$171),Datos!$E$176,IF(AND(Q61=Datos!$E$169,R61=Datos!$B$171),Datos!$F$176,IF(AND(Q61=Datos!$F$167,R61=Datos!$B$171),Datos!$E$176,IF(AND(Q61=Datos!$F$168,R61=Datos!$B$171),Datos!$E$176,IF(AND(Q61=Datos!$F$169,R61=Datos!$B$171),Datos!$G$176,IF(AND(Q61=Datos!$G$167,R61=Datos!$B$171),Datos!$E$176,IF(AND(Q61=Datos!$G$168,R61=Datos!$B$171),Datos!$F$176,IF(AND(Q61=Datos!$G$169,R61=Datos!$B$171),Datos!$G$176,IF(AND(Q61=Datos!$D$167,R61=Datos!$B$172),Datos!$D$178,IF(AND(Q61=Datos!$D$168,R61=Datos!$B$172),Datos!$D$178,IF(AND(Q61=Datos!$D$169,R61=Datos!$B$172),Datos!$F$178,IF(AND(Q61=Datos!$E$167,R61=Datos!$B$172),Datos!$D$178,IF(AND(Q61=Datos!$E$168,R61=Datos!$B$172),Datos!$E$178,IF(AND(Q61=Datos!$E$169,R61=Datos!$B$172),Datos!$F$178,IF(AND(Q61=Datos!$F$167,R61=Datos!$B$172),Datos!$E$178,IF(AND(Q61=Datos!$F$168,R61=Datos!$B$172),Datos!$E$178,IF(AND(Q61=Datos!$F$169,R61=Datos!$B$172),Datos!$G$178,IF(AND(Q61=Datos!$G$167,R61=Datos!$B$172),Datos!$E$178,IF(AND(Q61=Datos!$G$168,R61=Datos!$B$172),Datos!$F$178,IF(AND(Q61=Datos!$G$169,R61=Datos!$B$172),Datos!$G$179,IF(AND(Q61=Datos!$D$167,R61=Datos!$B$173),Datos!$D$180,IF(AND(Q61=Datos!$D$168,R61=Datos!$B$173),Datos!$D$180,IF(AND(Q61=Datos!$D$169,R61=Datos!$B$173),Datos!$F$180,IF(AND(Q61=Datos!$E$167,R61=Datos!$B$173),Datos!$D$180,IF(AND(Q61=Datos!$E$168,R61=Datos!$B$173),Datos!$E$180,IF(AND(Q61=Datos!$E$169,R61=Datos!$B$173),Datos!$F$180,IF(AND(Q61=Datos!$F$167,R61=Datos!$B$173),Datos!$E$180,IF(AND(Q61=Datos!$F$168,R61=Datos!$B$173),Datos!$E$180,IF(AND(Q61=Datos!$F$169,R61=Datos!$B$173),Datos!$G$180,IF(AND(Q61=Datos!$G$167,R61=Datos!$B$173),Datos!$E$180,IF(AND(Q61=Datos!$G$168,R61=Datos!$B$173),Datos!$F$180,IF(AND(Q61=Datos!$G$169,R61=Datos!$B$173),Datos!$G$180,IF(AND(Q61=Datos!$D$167,R61=Datos!$B$174),Datos!$D$182,IF(AND(Q61=Datos!$D$168,R61=Datos!$B$174),Datos!$D$182,IF(AND(Q61=Datos!$D$169,R61=Datos!$B$174),Datos!$F$182,IF(AND(Q61=Datos!$E$167,R61=Datos!$B$174),Datos!$D$182,IF(AND(Q61=Datos!$E$168,R61=Datos!$B$174),Datos!$E$182,IF(AND(Q61=Datos!$E$169,R61=Datos!$B$174),Datos!$F$182,IF(AND(Q61=Datos!$F$167,R61=Datos!$B$174),Datos!$E$182,IF(AND(Q61=Datos!$F$168,R61=Datos!$B$174),Datos!$E$182,IF(AND(Q61=Datos!$F$169,R61=Datos!$B$174),Datos!$G$182,IF(AND(Q61=Datos!$G$167,R61=Datos!$B$174),Datos!$E$183,IF(AND(Q61=Datos!$G$168,R61=Datos!$B$174),Datos!$F$182,IF(AND(Q61=Datos!$G$169,R61=Datos!$B$174),Datos!$G$183,IF(O61=Datos!$B$159,Datos!$G$183,"-"))))))))))))))))))))))))))))))))))))))))))))))))))</f>
        <v>-</v>
      </c>
      <c r="T61" s="50" t="str">
        <f t="shared" si="0"/>
        <v>-</v>
      </c>
      <c r="U61" s="52"/>
      <c r="V61" s="52"/>
      <c r="W61" s="52"/>
      <c r="X61" s="52"/>
      <c r="Y61" s="52"/>
      <c r="Z61" s="52"/>
      <c r="AA61" s="52"/>
      <c r="AB61" s="53"/>
    </row>
    <row r="62" spans="2:28" s="54" customFormat="1" ht="97.5" customHeight="1" thickBot="1">
      <c r="B62" s="411" t="str">
        <f>IF(Menú!$C$7="","-",Menú!$C$7)</f>
        <v>-</v>
      </c>
      <c r="C62" s="412"/>
      <c r="D62" s="43" t="str">
        <f>IF(B62="-","-",VLOOKUP(B62,Datos!$B$3:$C$25,2,FALSE))</f>
        <v>-</v>
      </c>
      <c r="E62" s="56"/>
      <c r="F62" s="51"/>
      <c r="G62" s="85"/>
      <c r="H62" s="85"/>
      <c r="I62" s="85"/>
      <c r="J62" s="85"/>
      <c r="K62" s="52"/>
      <c r="L62" s="52"/>
      <c r="M62" s="52"/>
      <c r="N62" s="52"/>
      <c r="O62" s="85"/>
      <c r="P62" s="85"/>
      <c r="Q62" s="50" t="str">
        <f>IF(AND(O62=Datos!$B$156,P62=Datos!$B$162),Datos!$D$167,IF(AND(O62=Datos!$B$156,P62=Datos!$B$163),Datos!$E$167,IF(AND(O62=Datos!$B$156,P62=Datos!$B$164),Datos!$F$167,IF(AND(O62=Datos!$B$156,P62=Datos!$B$165),Datos!$G$167,IF(AND(O62=Datos!$B$157,P62=Datos!$B$162),Datos!$D$168,IF(AND(O62=Datos!$B$157,P62=Datos!$B$163),Datos!$E$168,IF(AND(O62=Datos!$B$157,P62=Datos!$B$164),Datos!$F$168,IF(AND(O62=Datos!$B$157,P62=Datos!$B$165),Datos!$G$168,IF(AND(O62=Datos!$B$158,P62=Datos!$B$162),Datos!$D$169,IF(AND(O62=Datos!$B$158,P62=Datos!$B$163),Datos!$E$169,IF(AND(O62=Datos!$B$158,P62=Datos!$B$164),Datos!$F$169,IF(AND(O62=Datos!$B$158,P62=Datos!$B$165),Datos!$G$169,IF(AND(O62=Datos!$B$159,P62=Datos!$B$162),"N/A",IF(AND(O62=Datos!$B$159,P62=Datos!$B$163),"N/A",IF(AND(O62=Datos!$B$159,P62=Datos!$B$164),"N/A",IF(AND(O62=Datos!$B$159,P62=Datos!$B$165),"N/A","-"))))))))))))))))</f>
        <v>-</v>
      </c>
      <c r="R62" s="85"/>
      <c r="S62" s="50" t="str">
        <f>(IF(AND(Q62=Datos!$D$167,R62=Datos!$B$171),Datos!$D$176,IF(AND(Q62=Datos!$D$168,R62=Datos!$B$171),Datos!$D$176,IF(AND(Q62=Datos!$D$169,R62=Datos!$B$171),Datos!$F$176,IF(AND(Q62=Datos!$E$167,R62=Datos!$B$171),Datos!$D$176,IF(AND(Q62=Datos!$E$168,R62=Datos!$B$171),Datos!$E$176,IF(AND(Q62=Datos!$E$169,R62=Datos!$B$171),Datos!$F$176,IF(AND(Q62=Datos!$F$167,R62=Datos!$B$171),Datos!$E$176,IF(AND(Q62=Datos!$F$168,R62=Datos!$B$171),Datos!$E$176,IF(AND(Q62=Datos!$F$169,R62=Datos!$B$171),Datos!$G$176,IF(AND(Q62=Datos!$G$167,R62=Datos!$B$171),Datos!$E$176,IF(AND(Q62=Datos!$G$168,R62=Datos!$B$171),Datos!$F$176,IF(AND(Q62=Datos!$G$169,R62=Datos!$B$171),Datos!$G$176,IF(AND(Q62=Datos!$D$167,R62=Datos!$B$172),Datos!$D$178,IF(AND(Q62=Datos!$D$168,R62=Datos!$B$172),Datos!$D$178,IF(AND(Q62=Datos!$D$169,R62=Datos!$B$172),Datos!$F$178,IF(AND(Q62=Datos!$E$167,R62=Datos!$B$172),Datos!$D$178,IF(AND(Q62=Datos!$E$168,R62=Datos!$B$172),Datos!$E$178,IF(AND(Q62=Datos!$E$169,R62=Datos!$B$172),Datos!$F$178,IF(AND(Q62=Datos!$F$167,R62=Datos!$B$172),Datos!$E$178,IF(AND(Q62=Datos!$F$168,R62=Datos!$B$172),Datos!$E$178,IF(AND(Q62=Datos!$F$169,R62=Datos!$B$172),Datos!$G$178,IF(AND(Q62=Datos!$G$167,R62=Datos!$B$172),Datos!$E$178,IF(AND(Q62=Datos!$G$168,R62=Datos!$B$172),Datos!$F$178,IF(AND(Q62=Datos!$G$169,R62=Datos!$B$172),Datos!$G$179,IF(AND(Q62=Datos!$D$167,R62=Datos!$B$173),Datos!$D$180,IF(AND(Q62=Datos!$D$168,R62=Datos!$B$173),Datos!$D$180,IF(AND(Q62=Datos!$D$169,R62=Datos!$B$173),Datos!$F$180,IF(AND(Q62=Datos!$E$167,R62=Datos!$B$173),Datos!$D$180,IF(AND(Q62=Datos!$E$168,R62=Datos!$B$173),Datos!$E$180,IF(AND(Q62=Datos!$E$169,R62=Datos!$B$173),Datos!$F$180,IF(AND(Q62=Datos!$F$167,R62=Datos!$B$173),Datos!$E$180,IF(AND(Q62=Datos!$F$168,R62=Datos!$B$173),Datos!$E$180,IF(AND(Q62=Datos!$F$169,R62=Datos!$B$173),Datos!$G$180,IF(AND(Q62=Datos!$G$167,R62=Datos!$B$173),Datos!$E$180,IF(AND(Q62=Datos!$G$168,R62=Datos!$B$173),Datos!$F$180,IF(AND(Q62=Datos!$G$169,R62=Datos!$B$173),Datos!$G$180,IF(AND(Q62=Datos!$D$167,R62=Datos!$B$174),Datos!$D$182,IF(AND(Q62=Datos!$D$168,R62=Datos!$B$174),Datos!$D$182,IF(AND(Q62=Datos!$D$169,R62=Datos!$B$174),Datos!$F$182,IF(AND(Q62=Datos!$E$167,R62=Datos!$B$174),Datos!$D$182,IF(AND(Q62=Datos!$E$168,R62=Datos!$B$174),Datos!$E$182,IF(AND(Q62=Datos!$E$169,R62=Datos!$B$174),Datos!$F$182,IF(AND(Q62=Datos!$F$167,R62=Datos!$B$174),Datos!$E$182,IF(AND(Q62=Datos!$F$168,R62=Datos!$B$174),Datos!$E$182,IF(AND(Q62=Datos!$F$169,R62=Datos!$B$174),Datos!$G$182,IF(AND(Q62=Datos!$G$167,R62=Datos!$B$174),Datos!$E$183,IF(AND(Q62=Datos!$G$168,R62=Datos!$B$174),Datos!$F$182,IF(AND(Q62=Datos!$G$169,R62=Datos!$B$174),Datos!$G$183,IF(O62=Datos!$B$159,Datos!$G$183,"-"))))))))))))))))))))))))))))))))))))))))))))))))))</f>
        <v>-</v>
      </c>
      <c r="T62" s="50" t="str">
        <f t="shared" si="0"/>
        <v>-</v>
      </c>
      <c r="U62" s="52"/>
      <c r="V62" s="52"/>
      <c r="W62" s="52"/>
      <c r="X62" s="52"/>
      <c r="Y62" s="52"/>
      <c r="Z62" s="52"/>
      <c r="AA62" s="52"/>
      <c r="AB62" s="53"/>
    </row>
    <row r="63" spans="2:28" s="54" customFormat="1" ht="97.5" customHeight="1" thickBot="1">
      <c r="B63" s="411" t="str">
        <f>IF(Menú!$C$7="","-",Menú!$C$7)</f>
        <v>-</v>
      </c>
      <c r="C63" s="412"/>
      <c r="D63" s="43" t="str">
        <f>IF(B63="-","-",VLOOKUP(B63,Datos!$B$3:$C$25,2,FALSE))</f>
        <v>-</v>
      </c>
      <c r="E63" s="56"/>
      <c r="F63" s="51"/>
      <c r="G63" s="85"/>
      <c r="H63" s="85"/>
      <c r="I63" s="85"/>
      <c r="J63" s="85"/>
      <c r="K63" s="52"/>
      <c r="L63" s="52"/>
      <c r="M63" s="52"/>
      <c r="N63" s="52"/>
      <c r="O63" s="85"/>
      <c r="P63" s="85"/>
      <c r="Q63" s="50" t="str">
        <f>IF(AND(O63=Datos!$B$156,P63=Datos!$B$162),Datos!$D$167,IF(AND(O63=Datos!$B$156,P63=Datos!$B$163),Datos!$E$167,IF(AND(O63=Datos!$B$156,P63=Datos!$B$164),Datos!$F$167,IF(AND(O63=Datos!$B$156,P63=Datos!$B$165),Datos!$G$167,IF(AND(O63=Datos!$B$157,P63=Datos!$B$162),Datos!$D$168,IF(AND(O63=Datos!$B$157,P63=Datos!$B$163),Datos!$E$168,IF(AND(O63=Datos!$B$157,P63=Datos!$B$164),Datos!$F$168,IF(AND(O63=Datos!$B$157,P63=Datos!$B$165),Datos!$G$168,IF(AND(O63=Datos!$B$158,P63=Datos!$B$162),Datos!$D$169,IF(AND(O63=Datos!$B$158,P63=Datos!$B$163),Datos!$E$169,IF(AND(O63=Datos!$B$158,P63=Datos!$B$164),Datos!$F$169,IF(AND(O63=Datos!$B$158,P63=Datos!$B$165),Datos!$G$169,IF(AND(O63=Datos!$B$159,P63=Datos!$B$162),"N/A",IF(AND(O63=Datos!$B$159,P63=Datos!$B$163),"N/A",IF(AND(O63=Datos!$B$159,P63=Datos!$B$164),"N/A",IF(AND(O63=Datos!$B$159,P63=Datos!$B$165),"N/A","-"))))))))))))))))</f>
        <v>-</v>
      </c>
      <c r="R63" s="85"/>
      <c r="S63" s="50" t="str">
        <f>(IF(AND(Q63=Datos!$D$167,R63=Datos!$B$171),Datos!$D$176,IF(AND(Q63=Datos!$D$168,R63=Datos!$B$171),Datos!$D$176,IF(AND(Q63=Datos!$D$169,R63=Datos!$B$171),Datos!$F$176,IF(AND(Q63=Datos!$E$167,R63=Datos!$B$171),Datos!$D$176,IF(AND(Q63=Datos!$E$168,R63=Datos!$B$171),Datos!$E$176,IF(AND(Q63=Datos!$E$169,R63=Datos!$B$171),Datos!$F$176,IF(AND(Q63=Datos!$F$167,R63=Datos!$B$171),Datos!$E$176,IF(AND(Q63=Datos!$F$168,R63=Datos!$B$171),Datos!$E$176,IF(AND(Q63=Datos!$F$169,R63=Datos!$B$171),Datos!$G$176,IF(AND(Q63=Datos!$G$167,R63=Datos!$B$171),Datos!$E$176,IF(AND(Q63=Datos!$G$168,R63=Datos!$B$171),Datos!$F$176,IF(AND(Q63=Datos!$G$169,R63=Datos!$B$171),Datos!$G$176,IF(AND(Q63=Datos!$D$167,R63=Datos!$B$172),Datos!$D$178,IF(AND(Q63=Datos!$D$168,R63=Datos!$B$172),Datos!$D$178,IF(AND(Q63=Datos!$D$169,R63=Datos!$B$172),Datos!$F$178,IF(AND(Q63=Datos!$E$167,R63=Datos!$B$172),Datos!$D$178,IF(AND(Q63=Datos!$E$168,R63=Datos!$B$172),Datos!$E$178,IF(AND(Q63=Datos!$E$169,R63=Datos!$B$172),Datos!$F$178,IF(AND(Q63=Datos!$F$167,R63=Datos!$B$172),Datos!$E$178,IF(AND(Q63=Datos!$F$168,R63=Datos!$B$172),Datos!$E$178,IF(AND(Q63=Datos!$F$169,R63=Datos!$B$172),Datos!$G$178,IF(AND(Q63=Datos!$G$167,R63=Datos!$B$172),Datos!$E$178,IF(AND(Q63=Datos!$G$168,R63=Datos!$B$172),Datos!$F$178,IF(AND(Q63=Datos!$G$169,R63=Datos!$B$172),Datos!$G$179,IF(AND(Q63=Datos!$D$167,R63=Datos!$B$173),Datos!$D$180,IF(AND(Q63=Datos!$D$168,R63=Datos!$B$173),Datos!$D$180,IF(AND(Q63=Datos!$D$169,R63=Datos!$B$173),Datos!$F$180,IF(AND(Q63=Datos!$E$167,R63=Datos!$B$173),Datos!$D$180,IF(AND(Q63=Datos!$E$168,R63=Datos!$B$173),Datos!$E$180,IF(AND(Q63=Datos!$E$169,R63=Datos!$B$173),Datos!$F$180,IF(AND(Q63=Datos!$F$167,R63=Datos!$B$173),Datos!$E$180,IF(AND(Q63=Datos!$F$168,R63=Datos!$B$173),Datos!$E$180,IF(AND(Q63=Datos!$F$169,R63=Datos!$B$173),Datos!$G$180,IF(AND(Q63=Datos!$G$167,R63=Datos!$B$173),Datos!$E$180,IF(AND(Q63=Datos!$G$168,R63=Datos!$B$173),Datos!$F$180,IF(AND(Q63=Datos!$G$169,R63=Datos!$B$173),Datos!$G$180,IF(AND(Q63=Datos!$D$167,R63=Datos!$B$174),Datos!$D$182,IF(AND(Q63=Datos!$D$168,R63=Datos!$B$174),Datos!$D$182,IF(AND(Q63=Datos!$D$169,R63=Datos!$B$174),Datos!$F$182,IF(AND(Q63=Datos!$E$167,R63=Datos!$B$174),Datos!$D$182,IF(AND(Q63=Datos!$E$168,R63=Datos!$B$174),Datos!$E$182,IF(AND(Q63=Datos!$E$169,R63=Datos!$B$174),Datos!$F$182,IF(AND(Q63=Datos!$F$167,R63=Datos!$B$174),Datos!$E$182,IF(AND(Q63=Datos!$F$168,R63=Datos!$B$174),Datos!$E$182,IF(AND(Q63=Datos!$F$169,R63=Datos!$B$174),Datos!$G$182,IF(AND(Q63=Datos!$G$167,R63=Datos!$B$174),Datos!$E$183,IF(AND(Q63=Datos!$G$168,R63=Datos!$B$174),Datos!$F$182,IF(AND(Q63=Datos!$G$169,R63=Datos!$B$174),Datos!$G$183,IF(O63=Datos!$B$159,Datos!$G$183,"-"))))))))))))))))))))))))))))))))))))))))))))))))))</f>
        <v>-</v>
      </c>
      <c r="T63" s="50" t="str">
        <f t="shared" si="0"/>
        <v>-</v>
      </c>
      <c r="U63" s="52"/>
      <c r="V63" s="52"/>
      <c r="W63" s="52"/>
      <c r="X63" s="52"/>
      <c r="Y63" s="52"/>
      <c r="Z63" s="52"/>
      <c r="AA63" s="52"/>
      <c r="AB63" s="53"/>
    </row>
    <row r="64" spans="2:28" s="54" customFormat="1" ht="97.5" customHeight="1" thickBot="1">
      <c r="B64" s="411" t="str">
        <f>IF(Menú!$C$7="","-",Menú!$C$7)</f>
        <v>-</v>
      </c>
      <c r="C64" s="412"/>
      <c r="D64" s="43" t="str">
        <f>IF(B64="-","-",VLOOKUP(B64,Datos!$B$3:$C$25,2,FALSE))</f>
        <v>-</v>
      </c>
      <c r="E64" s="56"/>
      <c r="F64" s="51"/>
      <c r="G64" s="85"/>
      <c r="H64" s="85"/>
      <c r="I64" s="85"/>
      <c r="J64" s="85"/>
      <c r="K64" s="52"/>
      <c r="L64" s="52"/>
      <c r="M64" s="52"/>
      <c r="N64" s="52"/>
      <c r="O64" s="85"/>
      <c r="P64" s="85"/>
      <c r="Q64" s="50" t="str">
        <f>IF(AND(O64=Datos!$B$156,P64=Datos!$B$162),Datos!$D$167,IF(AND(O64=Datos!$B$156,P64=Datos!$B$163),Datos!$E$167,IF(AND(O64=Datos!$B$156,P64=Datos!$B$164),Datos!$F$167,IF(AND(O64=Datos!$B$156,P64=Datos!$B$165),Datos!$G$167,IF(AND(O64=Datos!$B$157,P64=Datos!$B$162),Datos!$D$168,IF(AND(O64=Datos!$B$157,P64=Datos!$B$163),Datos!$E$168,IF(AND(O64=Datos!$B$157,P64=Datos!$B$164),Datos!$F$168,IF(AND(O64=Datos!$B$157,P64=Datos!$B$165),Datos!$G$168,IF(AND(O64=Datos!$B$158,P64=Datos!$B$162),Datos!$D$169,IF(AND(O64=Datos!$B$158,P64=Datos!$B$163),Datos!$E$169,IF(AND(O64=Datos!$B$158,P64=Datos!$B$164),Datos!$F$169,IF(AND(O64=Datos!$B$158,P64=Datos!$B$165),Datos!$G$169,IF(AND(O64=Datos!$B$159,P64=Datos!$B$162),"N/A",IF(AND(O64=Datos!$B$159,P64=Datos!$B$163),"N/A",IF(AND(O64=Datos!$B$159,P64=Datos!$B$164),"N/A",IF(AND(O64=Datos!$B$159,P64=Datos!$B$165),"N/A","-"))))))))))))))))</f>
        <v>-</v>
      </c>
      <c r="R64" s="85"/>
      <c r="S64" s="50" t="str">
        <f>(IF(AND(Q64=Datos!$D$167,R64=Datos!$B$171),Datos!$D$176,IF(AND(Q64=Datos!$D$168,R64=Datos!$B$171),Datos!$D$176,IF(AND(Q64=Datos!$D$169,R64=Datos!$B$171),Datos!$F$176,IF(AND(Q64=Datos!$E$167,R64=Datos!$B$171),Datos!$D$176,IF(AND(Q64=Datos!$E$168,R64=Datos!$B$171),Datos!$E$176,IF(AND(Q64=Datos!$E$169,R64=Datos!$B$171),Datos!$F$176,IF(AND(Q64=Datos!$F$167,R64=Datos!$B$171),Datos!$E$176,IF(AND(Q64=Datos!$F$168,R64=Datos!$B$171),Datos!$E$176,IF(AND(Q64=Datos!$F$169,R64=Datos!$B$171),Datos!$G$176,IF(AND(Q64=Datos!$G$167,R64=Datos!$B$171),Datos!$E$176,IF(AND(Q64=Datos!$G$168,R64=Datos!$B$171),Datos!$F$176,IF(AND(Q64=Datos!$G$169,R64=Datos!$B$171),Datos!$G$176,IF(AND(Q64=Datos!$D$167,R64=Datos!$B$172),Datos!$D$178,IF(AND(Q64=Datos!$D$168,R64=Datos!$B$172),Datos!$D$178,IF(AND(Q64=Datos!$D$169,R64=Datos!$B$172),Datos!$F$178,IF(AND(Q64=Datos!$E$167,R64=Datos!$B$172),Datos!$D$178,IF(AND(Q64=Datos!$E$168,R64=Datos!$B$172),Datos!$E$178,IF(AND(Q64=Datos!$E$169,R64=Datos!$B$172),Datos!$F$178,IF(AND(Q64=Datos!$F$167,R64=Datos!$B$172),Datos!$E$178,IF(AND(Q64=Datos!$F$168,R64=Datos!$B$172),Datos!$E$178,IF(AND(Q64=Datos!$F$169,R64=Datos!$B$172),Datos!$G$178,IF(AND(Q64=Datos!$G$167,R64=Datos!$B$172),Datos!$E$178,IF(AND(Q64=Datos!$G$168,R64=Datos!$B$172),Datos!$F$178,IF(AND(Q64=Datos!$G$169,R64=Datos!$B$172),Datos!$G$179,IF(AND(Q64=Datos!$D$167,R64=Datos!$B$173),Datos!$D$180,IF(AND(Q64=Datos!$D$168,R64=Datos!$B$173),Datos!$D$180,IF(AND(Q64=Datos!$D$169,R64=Datos!$B$173),Datos!$F$180,IF(AND(Q64=Datos!$E$167,R64=Datos!$B$173),Datos!$D$180,IF(AND(Q64=Datos!$E$168,R64=Datos!$B$173),Datos!$E$180,IF(AND(Q64=Datos!$E$169,R64=Datos!$B$173),Datos!$F$180,IF(AND(Q64=Datos!$F$167,R64=Datos!$B$173),Datos!$E$180,IF(AND(Q64=Datos!$F$168,R64=Datos!$B$173),Datos!$E$180,IF(AND(Q64=Datos!$F$169,R64=Datos!$B$173),Datos!$G$180,IF(AND(Q64=Datos!$G$167,R64=Datos!$B$173),Datos!$E$180,IF(AND(Q64=Datos!$G$168,R64=Datos!$B$173),Datos!$F$180,IF(AND(Q64=Datos!$G$169,R64=Datos!$B$173),Datos!$G$180,IF(AND(Q64=Datos!$D$167,R64=Datos!$B$174),Datos!$D$182,IF(AND(Q64=Datos!$D$168,R64=Datos!$B$174),Datos!$D$182,IF(AND(Q64=Datos!$D$169,R64=Datos!$B$174),Datos!$F$182,IF(AND(Q64=Datos!$E$167,R64=Datos!$B$174),Datos!$D$182,IF(AND(Q64=Datos!$E$168,R64=Datos!$B$174),Datos!$E$182,IF(AND(Q64=Datos!$E$169,R64=Datos!$B$174),Datos!$F$182,IF(AND(Q64=Datos!$F$167,R64=Datos!$B$174),Datos!$E$182,IF(AND(Q64=Datos!$F$168,R64=Datos!$B$174),Datos!$E$182,IF(AND(Q64=Datos!$F$169,R64=Datos!$B$174),Datos!$G$182,IF(AND(Q64=Datos!$G$167,R64=Datos!$B$174),Datos!$E$183,IF(AND(Q64=Datos!$G$168,R64=Datos!$B$174),Datos!$F$182,IF(AND(Q64=Datos!$G$169,R64=Datos!$B$174),Datos!$G$183,IF(O64=Datos!$B$159,Datos!$G$183,"-"))))))))))))))))))))))))))))))))))))))))))))))))))</f>
        <v>-</v>
      </c>
      <c r="T64" s="50" t="str">
        <f t="shared" si="0"/>
        <v>-</v>
      </c>
      <c r="U64" s="52"/>
      <c r="V64" s="52"/>
      <c r="W64" s="52"/>
      <c r="X64" s="52"/>
      <c r="Y64" s="52"/>
      <c r="Z64" s="52"/>
      <c r="AA64" s="52"/>
      <c r="AB64" s="53"/>
    </row>
    <row r="65" spans="2:28" s="54" customFormat="1" ht="97.5" customHeight="1" thickBot="1">
      <c r="B65" s="411" t="str">
        <f>IF(Menú!$C$7="","-",Menú!$C$7)</f>
        <v>-</v>
      </c>
      <c r="C65" s="412"/>
      <c r="D65" s="43" t="str">
        <f>IF(B65="-","-",VLOOKUP(B65,Datos!$B$3:$C$25,2,FALSE))</f>
        <v>-</v>
      </c>
      <c r="E65" s="56"/>
      <c r="F65" s="51"/>
      <c r="G65" s="85"/>
      <c r="H65" s="85"/>
      <c r="I65" s="85"/>
      <c r="J65" s="85"/>
      <c r="K65" s="52"/>
      <c r="L65" s="52"/>
      <c r="M65" s="52"/>
      <c r="N65" s="52"/>
      <c r="O65" s="85"/>
      <c r="P65" s="85"/>
      <c r="Q65" s="50" t="str">
        <f>IF(AND(O65=Datos!$B$156,P65=Datos!$B$162),Datos!$D$167,IF(AND(O65=Datos!$B$156,P65=Datos!$B$163),Datos!$E$167,IF(AND(O65=Datos!$B$156,P65=Datos!$B$164),Datos!$F$167,IF(AND(O65=Datos!$B$156,P65=Datos!$B$165),Datos!$G$167,IF(AND(O65=Datos!$B$157,P65=Datos!$B$162),Datos!$D$168,IF(AND(O65=Datos!$B$157,P65=Datos!$B$163),Datos!$E$168,IF(AND(O65=Datos!$B$157,P65=Datos!$B$164),Datos!$F$168,IF(AND(O65=Datos!$B$157,P65=Datos!$B$165),Datos!$G$168,IF(AND(O65=Datos!$B$158,P65=Datos!$B$162),Datos!$D$169,IF(AND(O65=Datos!$B$158,P65=Datos!$B$163),Datos!$E$169,IF(AND(O65=Datos!$B$158,P65=Datos!$B$164),Datos!$F$169,IF(AND(O65=Datos!$B$158,P65=Datos!$B$165),Datos!$G$169,IF(AND(O65=Datos!$B$159,P65=Datos!$B$162),"N/A",IF(AND(O65=Datos!$B$159,P65=Datos!$B$163),"N/A",IF(AND(O65=Datos!$B$159,P65=Datos!$B$164),"N/A",IF(AND(O65=Datos!$B$159,P65=Datos!$B$165),"N/A","-"))))))))))))))))</f>
        <v>-</v>
      </c>
      <c r="R65" s="85"/>
      <c r="S65" s="50" t="str">
        <f>(IF(AND(Q65=Datos!$D$167,R65=Datos!$B$171),Datos!$D$176,IF(AND(Q65=Datos!$D$168,R65=Datos!$B$171),Datos!$D$176,IF(AND(Q65=Datos!$D$169,R65=Datos!$B$171),Datos!$F$176,IF(AND(Q65=Datos!$E$167,R65=Datos!$B$171),Datos!$D$176,IF(AND(Q65=Datos!$E$168,R65=Datos!$B$171),Datos!$E$176,IF(AND(Q65=Datos!$E$169,R65=Datos!$B$171),Datos!$F$176,IF(AND(Q65=Datos!$F$167,R65=Datos!$B$171),Datos!$E$176,IF(AND(Q65=Datos!$F$168,R65=Datos!$B$171),Datos!$E$176,IF(AND(Q65=Datos!$F$169,R65=Datos!$B$171),Datos!$G$176,IF(AND(Q65=Datos!$G$167,R65=Datos!$B$171),Datos!$E$176,IF(AND(Q65=Datos!$G$168,R65=Datos!$B$171),Datos!$F$176,IF(AND(Q65=Datos!$G$169,R65=Datos!$B$171),Datos!$G$176,IF(AND(Q65=Datos!$D$167,R65=Datos!$B$172),Datos!$D$178,IF(AND(Q65=Datos!$D$168,R65=Datos!$B$172),Datos!$D$178,IF(AND(Q65=Datos!$D$169,R65=Datos!$B$172),Datos!$F$178,IF(AND(Q65=Datos!$E$167,R65=Datos!$B$172),Datos!$D$178,IF(AND(Q65=Datos!$E$168,R65=Datos!$B$172),Datos!$E$178,IF(AND(Q65=Datos!$E$169,R65=Datos!$B$172),Datos!$F$178,IF(AND(Q65=Datos!$F$167,R65=Datos!$B$172),Datos!$E$178,IF(AND(Q65=Datos!$F$168,R65=Datos!$B$172),Datos!$E$178,IF(AND(Q65=Datos!$F$169,R65=Datos!$B$172),Datos!$G$178,IF(AND(Q65=Datos!$G$167,R65=Datos!$B$172),Datos!$E$178,IF(AND(Q65=Datos!$G$168,R65=Datos!$B$172),Datos!$F$178,IF(AND(Q65=Datos!$G$169,R65=Datos!$B$172),Datos!$G$179,IF(AND(Q65=Datos!$D$167,R65=Datos!$B$173),Datos!$D$180,IF(AND(Q65=Datos!$D$168,R65=Datos!$B$173),Datos!$D$180,IF(AND(Q65=Datos!$D$169,R65=Datos!$B$173),Datos!$F$180,IF(AND(Q65=Datos!$E$167,R65=Datos!$B$173),Datos!$D$180,IF(AND(Q65=Datos!$E$168,R65=Datos!$B$173),Datos!$E$180,IF(AND(Q65=Datos!$E$169,R65=Datos!$B$173),Datos!$F$180,IF(AND(Q65=Datos!$F$167,R65=Datos!$B$173),Datos!$E$180,IF(AND(Q65=Datos!$F$168,R65=Datos!$B$173),Datos!$E$180,IF(AND(Q65=Datos!$F$169,R65=Datos!$B$173),Datos!$G$180,IF(AND(Q65=Datos!$G$167,R65=Datos!$B$173),Datos!$E$180,IF(AND(Q65=Datos!$G$168,R65=Datos!$B$173),Datos!$F$180,IF(AND(Q65=Datos!$G$169,R65=Datos!$B$173),Datos!$G$180,IF(AND(Q65=Datos!$D$167,R65=Datos!$B$174),Datos!$D$182,IF(AND(Q65=Datos!$D$168,R65=Datos!$B$174),Datos!$D$182,IF(AND(Q65=Datos!$D$169,R65=Datos!$B$174),Datos!$F$182,IF(AND(Q65=Datos!$E$167,R65=Datos!$B$174),Datos!$D$182,IF(AND(Q65=Datos!$E$168,R65=Datos!$B$174),Datos!$E$182,IF(AND(Q65=Datos!$E$169,R65=Datos!$B$174),Datos!$F$182,IF(AND(Q65=Datos!$F$167,R65=Datos!$B$174),Datos!$E$182,IF(AND(Q65=Datos!$F$168,R65=Datos!$B$174),Datos!$E$182,IF(AND(Q65=Datos!$F$169,R65=Datos!$B$174),Datos!$G$182,IF(AND(Q65=Datos!$G$167,R65=Datos!$B$174),Datos!$E$183,IF(AND(Q65=Datos!$G$168,R65=Datos!$B$174),Datos!$F$182,IF(AND(Q65=Datos!$G$169,R65=Datos!$B$174),Datos!$G$183,IF(O65=Datos!$B$159,Datos!$G$183,"-"))))))))))))))))))))))))))))))))))))))))))))))))))</f>
        <v>-</v>
      </c>
      <c r="T65" s="50" t="str">
        <f t="shared" si="0"/>
        <v>-</v>
      </c>
      <c r="U65" s="52"/>
      <c r="V65" s="52"/>
      <c r="W65" s="52"/>
      <c r="X65" s="52"/>
      <c r="Y65" s="52"/>
      <c r="Z65" s="52"/>
      <c r="AA65" s="52"/>
      <c r="AB65" s="53"/>
    </row>
    <row r="66" spans="2:28" s="54" customFormat="1" ht="97.5" customHeight="1" thickBot="1">
      <c r="B66" s="411" t="str">
        <f>IF(Menú!$C$7="","-",Menú!$C$7)</f>
        <v>-</v>
      </c>
      <c r="C66" s="412"/>
      <c r="D66" s="43" t="str">
        <f>IF(B66="-","-",VLOOKUP(B66,Datos!$B$3:$C$25,2,FALSE))</f>
        <v>-</v>
      </c>
      <c r="E66" s="56"/>
      <c r="F66" s="51"/>
      <c r="G66" s="85"/>
      <c r="H66" s="85"/>
      <c r="I66" s="85"/>
      <c r="J66" s="85"/>
      <c r="K66" s="52"/>
      <c r="L66" s="52"/>
      <c r="M66" s="52"/>
      <c r="N66" s="52"/>
      <c r="O66" s="85"/>
      <c r="P66" s="85"/>
      <c r="Q66" s="50" t="str">
        <f>IF(AND(O66=Datos!$B$156,P66=Datos!$B$162),Datos!$D$167,IF(AND(O66=Datos!$B$156,P66=Datos!$B$163),Datos!$E$167,IF(AND(O66=Datos!$B$156,P66=Datos!$B$164),Datos!$F$167,IF(AND(O66=Datos!$B$156,P66=Datos!$B$165),Datos!$G$167,IF(AND(O66=Datos!$B$157,P66=Datos!$B$162),Datos!$D$168,IF(AND(O66=Datos!$B$157,P66=Datos!$B$163),Datos!$E$168,IF(AND(O66=Datos!$B$157,P66=Datos!$B$164),Datos!$F$168,IF(AND(O66=Datos!$B$157,P66=Datos!$B$165),Datos!$G$168,IF(AND(O66=Datos!$B$158,P66=Datos!$B$162),Datos!$D$169,IF(AND(O66=Datos!$B$158,P66=Datos!$B$163),Datos!$E$169,IF(AND(O66=Datos!$B$158,P66=Datos!$B$164),Datos!$F$169,IF(AND(O66=Datos!$B$158,P66=Datos!$B$165),Datos!$G$169,IF(AND(O66=Datos!$B$159,P66=Datos!$B$162),"N/A",IF(AND(O66=Datos!$B$159,P66=Datos!$B$163),"N/A",IF(AND(O66=Datos!$B$159,P66=Datos!$B$164),"N/A",IF(AND(O66=Datos!$B$159,P66=Datos!$B$165),"N/A","-"))))))))))))))))</f>
        <v>-</v>
      </c>
      <c r="R66" s="85"/>
      <c r="S66" s="50" t="str">
        <f>(IF(AND(Q66=Datos!$D$167,R66=Datos!$B$171),Datos!$D$176,IF(AND(Q66=Datos!$D$168,R66=Datos!$B$171),Datos!$D$176,IF(AND(Q66=Datos!$D$169,R66=Datos!$B$171),Datos!$F$176,IF(AND(Q66=Datos!$E$167,R66=Datos!$B$171),Datos!$D$176,IF(AND(Q66=Datos!$E$168,R66=Datos!$B$171),Datos!$E$176,IF(AND(Q66=Datos!$E$169,R66=Datos!$B$171),Datos!$F$176,IF(AND(Q66=Datos!$F$167,R66=Datos!$B$171),Datos!$E$176,IF(AND(Q66=Datos!$F$168,R66=Datos!$B$171),Datos!$E$176,IF(AND(Q66=Datos!$F$169,R66=Datos!$B$171),Datos!$G$176,IF(AND(Q66=Datos!$G$167,R66=Datos!$B$171),Datos!$E$176,IF(AND(Q66=Datos!$G$168,R66=Datos!$B$171),Datos!$F$176,IF(AND(Q66=Datos!$G$169,R66=Datos!$B$171),Datos!$G$176,IF(AND(Q66=Datos!$D$167,R66=Datos!$B$172),Datos!$D$178,IF(AND(Q66=Datos!$D$168,R66=Datos!$B$172),Datos!$D$178,IF(AND(Q66=Datos!$D$169,R66=Datos!$B$172),Datos!$F$178,IF(AND(Q66=Datos!$E$167,R66=Datos!$B$172),Datos!$D$178,IF(AND(Q66=Datos!$E$168,R66=Datos!$B$172),Datos!$E$178,IF(AND(Q66=Datos!$E$169,R66=Datos!$B$172),Datos!$F$178,IF(AND(Q66=Datos!$F$167,R66=Datos!$B$172),Datos!$E$178,IF(AND(Q66=Datos!$F$168,R66=Datos!$B$172),Datos!$E$178,IF(AND(Q66=Datos!$F$169,R66=Datos!$B$172),Datos!$G$178,IF(AND(Q66=Datos!$G$167,R66=Datos!$B$172),Datos!$E$178,IF(AND(Q66=Datos!$G$168,R66=Datos!$B$172),Datos!$F$178,IF(AND(Q66=Datos!$G$169,R66=Datos!$B$172),Datos!$G$179,IF(AND(Q66=Datos!$D$167,R66=Datos!$B$173),Datos!$D$180,IF(AND(Q66=Datos!$D$168,R66=Datos!$B$173),Datos!$D$180,IF(AND(Q66=Datos!$D$169,R66=Datos!$B$173),Datos!$F$180,IF(AND(Q66=Datos!$E$167,R66=Datos!$B$173),Datos!$D$180,IF(AND(Q66=Datos!$E$168,R66=Datos!$B$173),Datos!$E$180,IF(AND(Q66=Datos!$E$169,R66=Datos!$B$173),Datos!$F$180,IF(AND(Q66=Datos!$F$167,R66=Datos!$B$173),Datos!$E$180,IF(AND(Q66=Datos!$F$168,R66=Datos!$B$173),Datos!$E$180,IF(AND(Q66=Datos!$F$169,R66=Datos!$B$173),Datos!$G$180,IF(AND(Q66=Datos!$G$167,R66=Datos!$B$173),Datos!$E$180,IF(AND(Q66=Datos!$G$168,R66=Datos!$B$173),Datos!$F$180,IF(AND(Q66=Datos!$G$169,R66=Datos!$B$173),Datos!$G$180,IF(AND(Q66=Datos!$D$167,R66=Datos!$B$174),Datos!$D$182,IF(AND(Q66=Datos!$D$168,R66=Datos!$B$174),Datos!$D$182,IF(AND(Q66=Datos!$D$169,R66=Datos!$B$174),Datos!$F$182,IF(AND(Q66=Datos!$E$167,R66=Datos!$B$174),Datos!$D$182,IF(AND(Q66=Datos!$E$168,R66=Datos!$B$174),Datos!$E$182,IF(AND(Q66=Datos!$E$169,R66=Datos!$B$174),Datos!$F$182,IF(AND(Q66=Datos!$F$167,R66=Datos!$B$174),Datos!$E$182,IF(AND(Q66=Datos!$F$168,R66=Datos!$B$174),Datos!$E$182,IF(AND(Q66=Datos!$F$169,R66=Datos!$B$174),Datos!$G$182,IF(AND(Q66=Datos!$G$167,R66=Datos!$B$174),Datos!$E$183,IF(AND(Q66=Datos!$G$168,R66=Datos!$B$174),Datos!$F$182,IF(AND(Q66=Datos!$G$169,R66=Datos!$B$174),Datos!$G$183,IF(O66=Datos!$B$159,Datos!$G$183,"-"))))))))))))))))))))))))))))))))))))))))))))))))))</f>
        <v>-</v>
      </c>
      <c r="T66" s="50" t="str">
        <f t="shared" si="0"/>
        <v>-</v>
      </c>
      <c r="U66" s="52"/>
      <c r="V66" s="52"/>
      <c r="W66" s="52"/>
      <c r="X66" s="52"/>
      <c r="Y66" s="52"/>
      <c r="Z66" s="52"/>
      <c r="AA66" s="52"/>
      <c r="AB66" s="53"/>
    </row>
    <row r="67" spans="2:28" s="54" customFormat="1" ht="97.5" customHeight="1" thickBot="1">
      <c r="B67" s="411" t="str">
        <f>IF(Menú!$C$7="","-",Menú!$C$7)</f>
        <v>-</v>
      </c>
      <c r="C67" s="412"/>
      <c r="D67" s="43" t="str">
        <f>IF(B67="-","-",VLOOKUP(B67,Datos!$B$3:$C$25,2,FALSE))</f>
        <v>-</v>
      </c>
      <c r="E67" s="56"/>
      <c r="F67" s="51"/>
      <c r="G67" s="85"/>
      <c r="H67" s="85"/>
      <c r="I67" s="85"/>
      <c r="J67" s="85"/>
      <c r="K67" s="52"/>
      <c r="L67" s="52"/>
      <c r="M67" s="52"/>
      <c r="N67" s="52"/>
      <c r="O67" s="85"/>
      <c r="P67" s="85"/>
      <c r="Q67" s="50" t="str">
        <f>IF(AND(O67=Datos!$B$156,P67=Datos!$B$162),Datos!$D$167,IF(AND(O67=Datos!$B$156,P67=Datos!$B$163),Datos!$E$167,IF(AND(O67=Datos!$B$156,P67=Datos!$B$164),Datos!$F$167,IF(AND(O67=Datos!$B$156,P67=Datos!$B$165),Datos!$G$167,IF(AND(O67=Datos!$B$157,P67=Datos!$B$162),Datos!$D$168,IF(AND(O67=Datos!$B$157,P67=Datos!$B$163),Datos!$E$168,IF(AND(O67=Datos!$B$157,P67=Datos!$B$164),Datos!$F$168,IF(AND(O67=Datos!$B$157,P67=Datos!$B$165),Datos!$G$168,IF(AND(O67=Datos!$B$158,P67=Datos!$B$162),Datos!$D$169,IF(AND(O67=Datos!$B$158,P67=Datos!$B$163),Datos!$E$169,IF(AND(O67=Datos!$B$158,P67=Datos!$B$164),Datos!$F$169,IF(AND(O67=Datos!$B$158,P67=Datos!$B$165),Datos!$G$169,IF(AND(O67=Datos!$B$159,P67=Datos!$B$162),"N/A",IF(AND(O67=Datos!$B$159,P67=Datos!$B$163),"N/A",IF(AND(O67=Datos!$B$159,P67=Datos!$B$164),"N/A",IF(AND(O67=Datos!$B$159,P67=Datos!$B$165),"N/A","-"))))))))))))))))</f>
        <v>-</v>
      </c>
      <c r="R67" s="85"/>
      <c r="S67" s="50" t="str">
        <f>(IF(AND(Q67=Datos!$D$167,R67=Datos!$B$171),Datos!$D$176,IF(AND(Q67=Datos!$D$168,R67=Datos!$B$171),Datos!$D$176,IF(AND(Q67=Datos!$D$169,R67=Datos!$B$171),Datos!$F$176,IF(AND(Q67=Datos!$E$167,R67=Datos!$B$171),Datos!$D$176,IF(AND(Q67=Datos!$E$168,R67=Datos!$B$171),Datos!$E$176,IF(AND(Q67=Datos!$E$169,R67=Datos!$B$171),Datos!$F$176,IF(AND(Q67=Datos!$F$167,R67=Datos!$B$171),Datos!$E$176,IF(AND(Q67=Datos!$F$168,R67=Datos!$B$171),Datos!$E$176,IF(AND(Q67=Datos!$F$169,R67=Datos!$B$171),Datos!$G$176,IF(AND(Q67=Datos!$G$167,R67=Datos!$B$171),Datos!$E$176,IF(AND(Q67=Datos!$G$168,R67=Datos!$B$171),Datos!$F$176,IF(AND(Q67=Datos!$G$169,R67=Datos!$B$171),Datos!$G$176,IF(AND(Q67=Datos!$D$167,R67=Datos!$B$172),Datos!$D$178,IF(AND(Q67=Datos!$D$168,R67=Datos!$B$172),Datos!$D$178,IF(AND(Q67=Datos!$D$169,R67=Datos!$B$172),Datos!$F$178,IF(AND(Q67=Datos!$E$167,R67=Datos!$B$172),Datos!$D$178,IF(AND(Q67=Datos!$E$168,R67=Datos!$B$172),Datos!$E$178,IF(AND(Q67=Datos!$E$169,R67=Datos!$B$172),Datos!$F$178,IF(AND(Q67=Datos!$F$167,R67=Datos!$B$172),Datos!$E$178,IF(AND(Q67=Datos!$F$168,R67=Datos!$B$172),Datos!$E$178,IF(AND(Q67=Datos!$F$169,R67=Datos!$B$172),Datos!$G$178,IF(AND(Q67=Datos!$G$167,R67=Datos!$B$172),Datos!$E$178,IF(AND(Q67=Datos!$G$168,R67=Datos!$B$172),Datos!$F$178,IF(AND(Q67=Datos!$G$169,R67=Datos!$B$172),Datos!$G$179,IF(AND(Q67=Datos!$D$167,R67=Datos!$B$173),Datos!$D$180,IF(AND(Q67=Datos!$D$168,R67=Datos!$B$173),Datos!$D$180,IF(AND(Q67=Datos!$D$169,R67=Datos!$B$173),Datos!$F$180,IF(AND(Q67=Datos!$E$167,R67=Datos!$B$173),Datos!$D$180,IF(AND(Q67=Datos!$E$168,R67=Datos!$B$173),Datos!$E$180,IF(AND(Q67=Datos!$E$169,R67=Datos!$B$173),Datos!$F$180,IF(AND(Q67=Datos!$F$167,R67=Datos!$B$173),Datos!$E$180,IF(AND(Q67=Datos!$F$168,R67=Datos!$B$173),Datos!$E$180,IF(AND(Q67=Datos!$F$169,R67=Datos!$B$173),Datos!$G$180,IF(AND(Q67=Datos!$G$167,R67=Datos!$B$173),Datos!$E$180,IF(AND(Q67=Datos!$G$168,R67=Datos!$B$173),Datos!$F$180,IF(AND(Q67=Datos!$G$169,R67=Datos!$B$173),Datos!$G$180,IF(AND(Q67=Datos!$D$167,R67=Datos!$B$174),Datos!$D$182,IF(AND(Q67=Datos!$D$168,R67=Datos!$B$174),Datos!$D$182,IF(AND(Q67=Datos!$D$169,R67=Datos!$B$174),Datos!$F$182,IF(AND(Q67=Datos!$E$167,R67=Datos!$B$174),Datos!$D$182,IF(AND(Q67=Datos!$E$168,R67=Datos!$B$174),Datos!$E$182,IF(AND(Q67=Datos!$E$169,R67=Datos!$B$174),Datos!$F$182,IF(AND(Q67=Datos!$F$167,R67=Datos!$B$174),Datos!$E$182,IF(AND(Q67=Datos!$F$168,R67=Datos!$B$174),Datos!$E$182,IF(AND(Q67=Datos!$F$169,R67=Datos!$B$174),Datos!$G$182,IF(AND(Q67=Datos!$G$167,R67=Datos!$B$174),Datos!$E$183,IF(AND(Q67=Datos!$G$168,R67=Datos!$B$174),Datos!$F$182,IF(AND(Q67=Datos!$G$169,R67=Datos!$B$174),Datos!$G$183,IF(O67=Datos!$B$159,Datos!$G$183,"-"))))))))))))))))))))))))))))))))))))))))))))))))))</f>
        <v>-</v>
      </c>
      <c r="T67" s="50" t="str">
        <f t="shared" si="0"/>
        <v>-</v>
      </c>
      <c r="U67" s="52"/>
      <c r="V67" s="52"/>
      <c r="W67" s="52"/>
      <c r="X67" s="52"/>
      <c r="Y67" s="52"/>
      <c r="Z67" s="52"/>
      <c r="AA67" s="52"/>
      <c r="AB67" s="53"/>
    </row>
    <row r="68" spans="2:28" s="54" customFormat="1" ht="97.5" customHeight="1" thickBot="1">
      <c r="B68" s="411" t="str">
        <f>IF(Menú!$C$7="","-",Menú!$C$7)</f>
        <v>-</v>
      </c>
      <c r="C68" s="412"/>
      <c r="D68" s="43" t="str">
        <f>IF(B68="-","-",VLOOKUP(B68,Datos!$B$3:$C$25,2,FALSE))</f>
        <v>-</v>
      </c>
      <c r="E68" s="56"/>
      <c r="F68" s="51"/>
      <c r="G68" s="85"/>
      <c r="H68" s="85"/>
      <c r="I68" s="85"/>
      <c r="J68" s="85"/>
      <c r="K68" s="52"/>
      <c r="L68" s="52"/>
      <c r="M68" s="52"/>
      <c r="N68" s="52"/>
      <c r="O68" s="85"/>
      <c r="P68" s="85"/>
      <c r="Q68" s="50" t="str">
        <f>IF(AND(O68=Datos!$B$156,P68=Datos!$B$162),Datos!$D$167,IF(AND(O68=Datos!$B$156,P68=Datos!$B$163),Datos!$E$167,IF(AND(O68=Datos!$B$156,P68=Datos!$B$164),Datos!$F$167,IF(AND(O68=Datos!$B$156,P68=Datos!$B$165),Datos!$G$167,IF(AND(O68=Datos!$B$157,P68=Datos!$B$162),Datos!$D$168,IF(AND(O68=Datos!$B$157,P68=Datos!$B$163),Datos!$E$168,IF(AND(O68=Datos!$B$157,P68=Datos!$B$164),Datos!$F$168,IF(AND(O68=Datos!$B$157,P68=Datos!$B$165),Datos!$G$168,IF(AND(O68=Datos!$B$158,P68=Datos!$B$162),Datos!$D$169,IF(AND(O68=Datos!$B$158,P68=Datos!$B$163),Datos!$E$169,IF(AND(O68=Datos!$B$158,P68=Datos!$B$164),Datos!$F$169,IF(AND(O68=Datos!$B$158,P68=Datos!$B$165),Datos!$G$169,IF(AND(O68=Datos!$B$159,P68=Datos!$B$162),"N/A",IF(AND(O68=Datos!$B$159,P68=Datos!$B$163),"N/A",IF(AND(O68=Datos!$B$159,P68=Datos!$B$164),"N/A",IF(AND(O68=Datos!$B$159,P68=Datos!$B$165),"N/A","-"))))))))))))))))</f>
        <v>-</v>
      </c>
      <c r="R68" s="85"/>
      <c r="S68" s="50" t="str">
        <f>(IF(AND(Q68=Datos!$D$167,R68=Datos!$B$171),Datos!$D$176,IF(AND(Q68=Datos!$D$168,R68=Datos!$B$171),Datos!$D$176,IF(AND(Q68=Datos!$D$169,R68=Datos!$B$171),Datos!$F$176,IF(AND(Q68=Datos!$E$167,R68=Datos!$B$171),Datos!$D$176,IF(AND(Q68=Datos!$E$168,R68=Datos!$B$171),Datos!$E$176,IF(AND(Q68=Datos!$E$169,R68=Datos!$B$171),Datos!$F$176,IF(AND(Q68=Datos!$F$167,R68=Datos!$B$171),Datos!$E$176,IF(AND(Q68=Datos!$F$168,R68=Datos!$B$171),Datos!$E$176,IF(AND(Q68=Datos!$F$169,R68=Datos!$B$171),Datos!$G$176,IF(AND(Q68=Datos!$G$167,R68=Datos!$B$171),Datos!$E$176,IF(AND(Q68=Datos!$G$168,R68=Datos!$B$171),Datos!$F$176,IF(AND(Q68=Datos!$G$169,R68=Datos!$B$171),Datos!$G$176,IF(AND(Q68=Datos!$D$167,R68=Datos!$B$172),Datos!$D$178,IF(AND(Q68=Datos!$D$168,R68=Datos!$B$172),Datos!$D$178,IF(AND(Q68=Datos!$D$169,R68=Datos!$B$172),Datos!$F$178,IF(AND(Q68=Datos!$E$167,R68=Datos!$B$172),Datos!$D$178,IF(AND(Q68=Datos!$E$168,R68=Datos!$B$172),Datos!$E$178,IF(AND(Q68=Datos!$E$169,R68=Datos!$B$172),Datos!$F$178,IF(AND(Q68=Datos!$F$167,R68=Datos!$B$172),Datos!$E$178,IF(AND(Q68=Datos!$F$168,R68=Datos!$B$172),Datos!$E$178,IF(AND(Q68=Datos!$F$169,R68=Datos!$B$172),Datos!$G$178,IF(AND(Q68=Datos!$G$167,R68=Datos!$B$172),Datos!$E$178,IF(AND(Q68=Datos!$G$168,R68=Datos!$B$172),Datos!$F$178,IF(AND(Q68=Datos!$G$169,R68=Datos!$B$172),Datos!$G$179,IF(AND(Q68=Datos!$D$167,R68=Datos!$B$173),Datos!$D$180,IF(AND(Q68=Datos!$D$168,R68=Datos!$B$173),Datos!$D$180,IF(AND(Q68=Datos!$D$169,R68=Datos!$B$173),Datos!$F$180,IF(AND(Q68=Datos!$E$167,R68=Datos!$B$173),Datos!$D$180,IF(AND(Q68=Datos!$E$168,R68=Datos!$B$173),Datos!$E$180,IF(AND(Q68=Datos!$E$169,R68=Datos!$B$173),Datos!$F$180,IF(AND(Q68=Datos!$F$167,R68=Datos!$B$173),Datos!$E$180,IF(AND(Q68=Datos!$F$168,R68=Datos!$B$173),Datos!$E$180,IF(AND(Q68=Datos!$F$169,R68=Datos!$B$173),Datos!$G$180,IF(AND(Q68=Datos!$G$167,R68=Datos!$B$173),Datos!$E$180,IF(AND(Q68=Datos!$G$168,R68=Datos!$B$173),Datos!$F$180,IF(AND(Q68=Datos!$G$169,R68=Datos!$B$173),Datos!$G$180,IF(AND(Q68=Datos!$D$167,R68=Datos!$B$174),Datos!$D$182,IF(AND(Q68=Datos!$D$168,R68=Datos!$B$174),Datos!$D$182,IF(AND(Q68=Datos!$D$169,R68=Datos!$B$174),Datos!$F$182,IF(AND(Q68=Datos!$E$167,R68=Datos!$B$174),Datos!$D$182,IF(AND(Q68=Datos!$E$168,R68=Datos!$B$174),Datos!$E$182,IF(AND(Q68=Datos!$E$169,R68=Datos!$B$174),Datos!$F$182,IF(AND(Q68=Datos!$F$167,R68=Datos!$B$174),Datos!$E$182,IF(AND(Q68=Datos!$F$168,R68=Datos!$B$174),Datos!$E$182,IF(AND(Q68=Datos!$F$169,R68=Datos!$B$174),Datos!$G$182,IF(AND(Q68=Datos!$G$167,R68=Datos!$B$174),Datos!$E$183,IF(AND(Q68=Datos!$G$168,R68=Datos!$B$174),Datos!$F$182,IF(AND(Q68=Datos!$G$169,R68=Datos!$B$174),Datos!$G$183,IF(O68=Datos!$B$159,Datos!$G$183,"-"))))))))))))))))))))))))))))))))))))))))))))))))))</f>
        <v>-</v>
      </c>
      <c r="T68" s="50" t="str">
        <f t="shared" si="0"/>
        <v>-</v>
      </c>
      <c r="U68" s="52"/>
      <c r="V68" s="52"/>
      <c r="W68" s="52"/>
      <c r="X68" s="52"/>
      <c r="Y68" s="52"/>
      <c r="Z68" s="52"/>
      <c r="AA68" s="52"/>
      <c r="AB68" s="53"/>
    </row>
    <row r="69" spans="2:28" s="54" customFormat="1" ht="97.5" customHeight="1" thickBot="1">
      <c r="B69" s="411" t="str">
        <f>IF(Menú!$C$7="","-",Menú!$C$7)</f>
        <v>-</v>
      </c>
      <c r="C69" s="412"/>
      <c r="D69" s="43" t="str">
        <f>IF(B69="-","-",VLOOKUP(B69,Datos!$B$3:$C$25,2,FALSE))</f>
        <v>-</v>
      </c>
      <c r="E69" s="56"/>
      <c r="F69" s="51"/>
      <c r="G69" s="85"/>
      <c r="H69" s="85"/>
      <c r="I69" s="85"/>
      <c r="J69" s="85"/>
      <c r="K69" s="52"/>
      <c r="L69" s="52"/>
      <c r="M69" s="52"/>
      <c r="N69" s="52"/>
      <c r="O69" s="85"/>
      <c r="P69" s="85"/>
      <c r="Q69" s="50" t="str">
        <f>IF(AND(O69=Datos!$B$156,P69=Datos!$B$162),Datos!$D$167,IF(AND(O69=Datos!$B$156,P69=Datos!$B$163),Datos!$E$167,IF(AND(O69=Datos!$B$156,P69=Datos!$B$164),Datos!$F$167,IF(AND(O69=Datos!$B$156,P69=Datos!$B$165),Datos!$G$167,IF(AND(O69=Datos!$B$157,P69=Datos!$B$162),Datos!$D$168,IF(AND(O69=Datos!$B$157,P69=Datos!$B$163),Datos!$E$168,IF(AND(O69=Datos!$B$157,P69=Datos!$B$164),Datos!$F$168,IF(AND(O69=Datos!$B$157,P69=Datos!$B$165),Datos!$G$168,IF(AND(O69=Datos!$B$158,P69=Datos!$B$162),Datos!$D$169,IF(AND(O69=Datos!$B$158,P69=Datos!$B$163),Datos!$E$169,IF(AND(O69=Datos!$B$158,P69=Datos!$B$164),Datos!$F$169,IF(AND(O69=Datos!$B$158,P69=Datos!$B$165),Datos!$G$169,IF(AND(O69=Datos!$B$159,P69=Datos!$B$162),"N/A",IF(AND(O69=Datos!$B$159,P69=Datos!$B$163),"N/A",IF(AND(O69=Datos!$B$159,P69=Datos!$B$164),"N/A",IF(AND(O69=Datos!$B$159,P69=Datos!$B$165),"N/A","-"))))))))))))))))</f>
        <v>-</v>
      </c>
      <c r="R69" s="85"/>
      <c r="S69" s="50" t="str">
        <f>(IF(AND(Q69=Datos!$D$167,R69=Datos!$B$171),Datos!$D$176,IF(AND(Q69=Datos!$D$168,R69=Datos!$B$171),Datos!$D$176,IF(AND(Q69=Datos!$D$169,R69=Datos!$B$171),Datos!$F$176,IF(AND(Q69=Datos!$E$167,R69=Datos!$B$171),Datos!$D$176,IF(AND(Q69=Datos!$E$168,R69=Datos!$B$171),Datos!$E$176,IF(AND(Q69=Datos!$E$169,R69=Datos!$B$171),Datos!$F$176,IF(AND(Q69=Datos!$F$167,R69=Datos!$B$171),Datos!$E$176,IF(AND(Q69=Datos!$F$168,R69=Datos!$B$171),Datos!$E$176,IF(AND(Q69=Datos!$F$169,R69=Datos!$B$171),Datos!$G$176,IF(AND(Q69=Datos!$G$167,R69=Datos!$B$171),Datos!$E$176,IF(AND(Q69=Datos!$G$168,R69=Datos!$B$171),Datos!$F$176,IF(AND(Q69=Datos!$G$169,R69=Datos!$B$171),Datos!$G$176,IF(AND(Q69=Datos!$D$167,R69=Datos!$B$172),Datos!$D$178,IF(AND(Q69=Datos!$D$168,R69=Datos!$B$172),Datos!$D$178,IF(AND(Q69=Datos!$D$169,R69=Datos!$B$172),Datos!$F$178,IF(AND(Q69=Datos!$E$167,R69=Datos!$B$172),Datos!$D$178,IF(AND(Q69=Datos!$E$168,R69=Datos!$B$172),Datos!$E$178,IF(AND(Q69=Datos!$E$169,R69=Datos!$B$172),Datos!$F$178,IF(AND(Q69=Datos!$F$167,R69=Datos!$B$172),Datos!$E$178,IF(AND(Q69=Datos!$F$168,R69=Datos!$B$172),Datos!$E$178,IF(AND(Q69=Datos!$F$169,R69=Datos!$B$172),Datos!$G$178,IF(AND(Q69=Datos!$G$167,R69=Datos!$B$172),Datos!$E$178,IF(AND(Q69=Datos!$G$168,R69=Datos!$B$172),Datos!$F$178,IF(AND(Q69=Datos!$G$169,R69=Datos!$B$172),Datos!$G$179,IF(AND(Q69=Datos!$D$167,R69=Datos!$B$173),Datos!$D$180,IF(AND(Q69=Datos!$D$168,R69=Datos!$B$173),Datos!$D$180,IF(AND(Q69=Datos!$D$169,R69=Datos!$B$173),Datos!$F$180,IF(AND(Q69=Datos!$E$167,R69=Datos!$B$173),Datos!$D$180,IF(AND(Q69=Datos!$E$168,R69=Datos!$B$173),Datos!$E$180,IF(AND(Q69=Datos!$E$169,R69=Datos!$B$173),Datos!$F$180,IF(AND(Q69=Datos!$F$167,R69=Datos!$B$173),Datos!$E$180,IF(AND(Q69=Datos!$F$168,R69=Datos!$B$173),Datos!$E$180,IF(AND(Q69=Datos!$F$169,R69=Datos!$B$173),Datos!$G$180,IF(AND(Q69=Datos!$G$167,R69=Datos!$B$173),Datos!$E$180,IF(AND(Q69=Datos!$G$168,R69=Datos!$B$173),Datos!$F$180,IF(AND(Q69=Datos!$G$169,R69=Datos!$B$173),Datos!$G$180,IF(AND(Q69=Datos!$D$167,R69=Datos!$B$174),Datos!$D$182,IF(AND(Q69=Datos!$D$168,R69=Datos!$B$174),Datos!$D$182,IF(AND(Q69=Datos!$D$169,R69=Datos!$B$174),Datos!$F$182,IF(AND(Q69=Datos!$E$167,R69=Datos!$B$174),Datos!$D$182,IF(AND(Q69=Datos!$E$168,R69=Datos!$B$174),Datos!$E$182,IF(AND(Q69=Datos!$E$169,R69=Datos!$B$174),Datos!$F$182,IF(AND(Q69=Datos!$F$167,R69=Datos!$B$174),Datos!$E$182,IF(AND(Q69=Datos!$F$168,R69=Datos!$B$174),Datos!$E$182,IF(AND(Q69=Datos!$F$169,R69=Datos!$B$174),Datos!$G$182,IF(AND(Q69=Datos!$G$167,R69=Datos!$B$174),Datos!$E$183,IF(AND(Q69=Datos!$G$168,R69=Datos!$B$174),Datos!$F$182,IF(AND(Q69=Datos!$G$169,R69=Datos!$B$174),Datos!$G$183,IF(O69=Datos!$B$159,Datos!$G$183,"-"))))))))))))))))))))))))))))))))))))))))))))))))))</f>
        <v>-</v>
      </c>
      <c r="T69" s="50" t="str">
        <f t="shared" si="0"/>
        <v>-</v>
      </c>
      <c r="U69" s="52"/>
      <c r="V69" s="52"/>
      <c r="W69" s="52"/>
      <c r="X69" s="52"/>
      <c r="Y69" s="52"/>
      <c r="Z69" s="52"/>
      <c r="AA69" s="52"/>
      <c r="AB69" s="53"/>
    </row>
    <row r="70" spans="2:28" s="54" customFormat="1" ht="97.5" customHeight="1" thickBot="1">
      <c r="B70" s="411" t="str">
        <f>IF(Menú!$C$7="","-",Menú!$C$7)</f>
        <v>-</v>
      </c>
      <c r="C70" s="412"/>
      <c r="D70" s="43" t="str">
        <f>IF(B70="-","-",VLOOKUP(B70,Datos!$B$3:$C$25,2,FALSE))</f>
        <v>-</v>
      </c>
      <c r="E70" s="56"/>
      <c r="F70" s="51"/>
      <c r="G70" s="85"/>
      <c r="H70" s="85"/>
      <c r="I70" s="85"/>
      <c r="J70" s="85"/>
      <c r="K70" s="52"/>
      <c r="L70" s="52"/>
      <c r="M70" s="52"/>
      <c r="N70" s="52"/>
      <c r="O70" s="85"/>
      <c r="P70" s="85"/>
      <c r="Q70" s="50" t="str">
        <f>IF(AND(O70=Datos!$B$156,P70=Datos!$B$162),Datos!$D$167,IF(AND(O70=Datos!$B$156,P70=Datos!$B$163),Datos!$E$167,IF(AND(O70=Datos!$B$156,P70=Datos!$B$164),Datos!$F$167,IF(AND(O70=Datos!$B$156,P70=Datos!$B$165),Datos!$G$167,IF(AND(O70=Datos!$B$157,P70=Datos!$B$162),Datos!$D$168,IF(AND(O70=Datos!$B$157,P70=Datos!$B$163),Datos!$E$168,IF(AND(O70=Datos!$B$157,P70=Datos!$B$164),Datos!$F$168,IF(AND(O70=Datos!$B$157,P70=Datos!$B$165),Datos!$G$168,IF(AND(O70=Datos!$B$158,P70=Datos!$B$162),Datos!$D$169,IF(AND(O70=Datos!$B$158,P70=Datos!$B$163),Datos!$E$169,IF(AND(O70=Datos!$B$158,P70=Datos!$B$164),Datos!$F$169,IF(AND(O70=Datos!$B$158,P70=Datos!$B$165),Datos!$G$169,IF(AND(O70=Datos!$B$159,P70=Datos!$B$162),"N/A",IF(AND(O70=Datos!$B$159,P70=Datos!$B$163),"N/A",IF(AND(O70=Datos!$B$159,P70=Datos!$B$164),"N/A",IF(AND(O70=Datos!$B$159,P70=Datos!$B$165),"N/A","-"))))))))))))))))</f>
        <v>-</v>
      </c>
      <c r="R70" s="85"/>
      <c r="S70" s="50" t="str">
        <f>(IF(AND(Q70=Datos!$D$167,R70=Datos!$B$171),Datos!$D$176,IF(AND(Q70=Datos!$D$168,R70=Datos!$B$171),Datos!$D$176,IF(AND(Q70=Datos!$D$169,R70=Datos!$B$171),Datos!$F$176,IF(AND(Q70=Datos!$E$167,R70=Datos!$B$171),Datos!$D$176,IF(AND(Q70=Datos!$E$168,R70=Datos!$B$171),Datos!$E$176,IF(AND(Q70=Datos!$E$169,R70=Datos!$B$171),Datos!$F$176,IF(AND(Q70=Datos!$F$167,R70=Datos!$B$171),Datos!$E$176,IF(AND(Q70=Datos!$F$168,R70=Datos!$B$171),Datos!$E$176,IF(AND(Q70=Datos!$F$169,R70=Datos!$B$171),Datos!$G$176,IF(AND(Q70=Datos!$G$167,R70=Datos!$B$171),Datos!$E$176,IF(AND(Q70=Datos!$G$168,R70=Datos!$B$171),Datos!$F$176,IF(AND(Q70=Datos!$G$169,R70=Datos!$B$171),Datos!$G$176,IF(AND(Q70=Datos!$D$167,R70=Datos!$B$172),Datos!$D$178,IF(AND(Q70=Datos!$D$168,R70=Datos!$B$172),Datos!$D$178,IF(AND(Q70=Datos!$D$169,R70=Datos!$B$172),Datos!$F$178,IF(AND(Q70=Datos!$E$167,R70=Datos!$B$172),Datos!$D$178,IF(AND(Q70=Datos!$E$168,R70=Datos!$B$172),Datos!$E$178,IF(AND(Q70=Datos!$E$169,R70=Datos!$B$172),Datos!$F$178,IF(AND(Q70=Datos!$F$167,R70=Datos!$B$172),Datos!$E$178,IF(AND(Q70=Datos!$F$168,R70=Datos!$B$172),Datos!$E$178,IF(AND(Q70=Datos!$F$169,R70=Datos!$B$172),Datos!$G$178,IF(AND(Q70=Datos!$G$167,R70=Datos!$B$172),Datos!$E$178,IF(AND(Q70=Datos!$G$168,R70=Datos!$B$172),Datos!$F$178,IF(AND(Q70=Datos!$G$169,R70=Datos!$B$172),Datos!$G$179,IF(AND(Q70=Datos!$D$167,R70=Datos!$B$173),Datos!$D$180,IF(AND(Q70=Datos!$D$168,R70=Datos!$B$173),Datos!$D$180,IF(AND(Q70=Datos!$D$169,R70=Datos!$B$173),Datos!$F$180,IF(AND(Q70=Datos!$E$167,R70=Datos!$B$173),Datos!$D$180,IF(AND(Q70=Datos!$E$168,R70=Datos!$B$173),Datos!$E$180,IF(AND(Q70=Datos!$E$169,R70=Datos!$B$173),Datos!$F$180,IF(AND(Q70=Datos!$F$167,R70=Datos!$B$173),Datos!$E$180,IF(AND(Q70=Datos!$F$168,R70=Datos!$B$173),Datos!$E$180,IF(AND(Q70=Datos!$F$169,R70=Datos!$B$173),Datos!$G$180,IF(AND(Q70=Datos!$G$167,R70=Datos!$B$173),Datos!$E$180,IF(AND(Q70=Datos!$G$168,R70=Datos!$B$173),Datos!$F$180,IF(AND(Q70=Datos!$G$169,R70=Datos!$B$173),Datos!$G$180,IF(AND(Q70=Datos!$D$167,R70=Datos!$B$174),Datos!$D$182,IF(AND(Q70=Datos!$D$168,R70=Datos!$B$174),Datos!$D$182,IF(AND(Q70=Datos!$D$169,R70=Datos!$B$174),Datos!$F$182,IF(AND(Q70=Datos!$E$167,R70=Datos!$B$174),Datos!$D$182,IF(AND(Q70=Datos!$E$168,R70=Datos!$B$174),Datos!$E$182,IF(AND(Q70=Datos!$E$169,R70=Datos!$B$174),Datos!$F$182,IF(AND(Q70=Datos!$F$167,R70=Datos!$B$174),Datos!$E$182,IF(AND(Q70=Datos!$F$168,R70=Datos!$B$174),Datos!$E$182,IF(AND(Q70=Datos!$F$169,R70=Datos!$B$174),Datos!$G$182,IF(AND(Q70=Datos!$G$167,R70=Datos!$B$174),Datos!$E$183,IF(AND(Q70=Datos!$G$168,R70=Datos!$B$174),Datos!$F$182,IF(AND(Q70=Datos!$G$169,R70=Datos!$B$174),Datos!$G$183,IF(O70=Datos!$B$159,Datos!$G$183,"-"))))))))))))))))))))))))))))))))))))))))))))))))))</f>
        <v>-</v>
      </c>
      <c r="T70" s="50" t="str">
        <f t="shared" si="0"/>
        <v>-</v>
      </c>
      <c r="U70" s="52"/>
      <c r="V70" s="52"/>
      <c r="W70" s="52"/>
      <c r="X70" s="52"/>
      <c r="Y70" s="52"/>
      <c r="Z70" s="52"/>
      <c r="AA70" s="52"/>
      <c r="AB70" s="53"/>
    </row>
    <row r="71" spans="2:28" s="54" customFormat="1" ht="97.5" customHeight="1" thickBot="1">
      <c r="B71" s="411" t="str">
        <f>IF(Menú!$C$7="","-",Menú!$C$7)</f>
        <v>-</v>
      </c>
      <c r="C71" s="412"/>
      <c r="D71" s="43" t="str">
        <f>IF(B71="-","-",VLOOKUP(B71,Datos!$B$3:$C$25,2,FALSE))</f>
        <v>-</v>
      </c>
      <c r="E71" s="56"/>
      <c r="F71" s="51"/>
      <c r="G71" s="85"/>
      <c r="H71" s="85"/>
      <c r="I71" s="85"/>
      <c r="J71" s="85"/>
      <c r="K71" s="52"/>
      <c r="L71" s="52"/>
      <c r="M71" s="52"/>
      <c r="N71" s="52"/>
      <c r="O71" s="85"/>
      <c r="P71" s="85"/>
      <c r="Q71" s="50" t="str">
        <f>IF(AND(O71=Datos!$B$156,P71=Datos!$B$162),Datos!$D$167,IF(AND(O71=Datos!$B$156,P71=Datos!$B$163),Datos!$E$167,IF(AND(O71=Datos!$B$156,P71=Datos!$B$164),Datos!$F$167,IF(AND(O71=Datos!$B$156,P71=Datos!$B$165),Datos!$G$167,IF(AND(O71=Datos!$B$157,P71=Datos!$B$162),Datos!$D$168,IF(AND(O71=Datos!$B$157,P71=Datos!$B$163),Datos!$E$168,IF(AND(O71=Datos!$B$157,P71=Datos!$B$164),Datos!$F$168,IF(AND(O71=Datos!$B$157,P71=Datos!$B$165),Datos!$G$168,IF(AND(O71=Datos!$B$158,P71=Datos!$B$162),Datos!$D$169,IF(AND(O71=Datos!$B$158,P71=Datos!$B$163),Datos!$E$169,IF(AND(O71=Datos!$B$158,P71=Datos!$B$164),Datos!$F$169,IF(AND(O71=Datos!$B$158,P71=Datos!$B$165),Datos!$G$169,IF(AND(O71=Datos!$B$159,P71=Datos!$B$162),"N/A",IF(AND(O71=Datos!$B$159,P71=Datos!$B$163),"N/A",IF(AND(O71=Datos!$B$159,P71=Datos!$B$164),"N/A",IF(AND(O71=Datos!$B$159,P71=Datos!$B$165),"N/A","-"))))))))))))))))</f>
        <v>-</v>
      </c>
      <c r="R71" s="85"/>
      <c r="S71" s="50" t="str">
        <f>(IF(AND(Q71=Datos!$D$167,R71=Datos!$B$171),Datos!$D$176,IF(AND(Q71=Datos!$D$168,R71=Datos!$B$171),Datos!$D$176,IF(AND(Q71=Datos!$D$169,R71=Datos!$B$171),Datos!$F$176,IF(AND(Q71=Datos!$E$167,R71=Datos!$B$171),Datos!$D$176,IF(AND(Q71=Datos!$E$168,R71=Datos!$B$171),Datos!$E$176,IF(AND(Q71=Datos!$E$169,R71=Datos!$B$171),Datos!$F$176,IF(AND(Q71=Datos!$F$167,R71=Datos!$B$171),Datos!$E$176,IF(AND(Q71=Datos!$F$168,R71=Datos!$B$171),Datos!$E$176,IF(AND(Q71=Datos!$F$169,R71=Datos!$B$171),Datos!$G$176,IF(AND(Q71=Datos!$G$167,R71=Datos!$B$171),Datos!$E$176,IF(AND(Q71=Datos!$G$168,R71=Datos!$B$171),Datos!$F$176,IF(AND(Q71=Datos!$G$169,R71=Datos!$B$171),Datos!$G$176,IF(AND(Q71=Datos!$D$167,R71=Datos!$B$172),Datos!$D$178,IF(AND(Q71=Datos!$D$168,R71=Datos!$B$172),Datos!$D$178,IF(AND(Q71=Datos!$D$169,R71=Datos!$B$172),Datos!$F$178,IF(AND(Q71=Datos!$E$167,R71=Datos!$B$172),Datos!$D$178,IF(AND(Q71=Datos!$E$168,R71=Datos!$B$172),Datos!$E$178,IF(AND(Q71=Datos!$E$169,R71=Datos!$B$172),Datos!$F$178,IF(AND(Q71=Datos!$F$167,R71=Datos!$B$172),Datos!$E$178,IF(AND(Q71=Datos!$F$168,R71=Datos!$B$172),Datos!$E$178,IF(AND(Q71=Datos!$F$169,R71=Datos!$B$172),Datos!$G$178,IF(AND(Q71=Datos!$G$167,R71=Datos!$B$172),Datos!$E$178,IF(AND(Q71=Datos!$G$168,R71=Datos!$B$172),Datos!$F$178,IF(AND(Q71=Datos!$G$169,R71=Datos!$B$172),Datos!$G$179,IF(AND(Q71=Datos!$D$167,R71=Datos!$B$173),Datos!$D$180,IF(AND(Q71=Datos!$D$168,R71=Datos!$B$173),Datos!$D$180,IF(AND(Q71=Datos!$D$169,R71=Datos!$B$173),Datos!$F$180,IF(AND(Q71=Datos!$E$167,R71=Datos!$B$173),Datos!$D$180,IF(AND(Q71=Datos!$E$168,R71=Datos!$B$173),Datos!$E$180,IF(AND(Q71=Datos!$E$169,R71=Datos!$B$173),Datos!$F$180,IF(AND(Q71=Datos!$F$167,R71=Datos!$B$173),Datos!$E$180,IF(AND(Q71=Datos!$F$168,R71=Datos!$B$173),Datos!$E$180,IF(AND(Q71=Datos!$F$169,R71=Datos!$B$173),Datos!$G$180,IF(AND(Q71=Datos!$G$167,R71=Datos!$B$173),Datos!$E$180,IF(AND(Q71=Datos!$G$168,R71=Datos!$B$173),Datos!$F$180,IF(AND(Q71=Datos!$G$169,R71=Datos!$B$173),Datos!$G$180,IF(AND(Q71=Datos!$D$167,R71=Datos!$B$174),Datos!$D$182,IF(AND(Q71=Datos!$D$168,R71=Datos!$B$174),Datos!$D$182,IF(AND(Q71=Datos!$D$169,R71=Datos!$B$174),Datos!$F$182,IF(AND(Q71=Datos!$E$167,R71=Datos!$B$174),Datos!$D$182,IF(AND(Q71=Datos!$E$168,R71=Datos!$B$174),Datos!$E$182,IF(AND(Q71=Datos!$E$169,R71=Datos!$B$174),Datos!$F$182,IF(AND(Q71=Datos!$F$167,R71=Datos!$B$174),Datos!$E$182,IF(AND(Q71=Datos!$F$168,R71=Datos!$B$174),Datos!$E$182,IF(AND(Q71=Datos!$F$169,R71=Datos!$B$174),Datos!$G$182,IF(AND(Q71=Datos!$G$167,R71=Datos!$B$174),Datos!$E$183,IF(AND(Q71=Datos!$G$168,R71=Datos!$B$174),Datos!$F$182,IF(AND(Q71=Datos!$G$169,R71=Datos!$B$174),Datos!$G$183,IF(O71=Datos!$B$159,Datos!$G$183,"-"))))))))))))))))))))))))))))))))))))))))))))))))))</f>
        <v>-</v>
      </c>
      <c r="T71" s="50" t="str">
        <f t="shared" si="0"/>
        <v>-</v>
      </c>
      <c r="U71" s="52"/>
      <c r="V71" s="52"/>
      <c r="W71" s="52"/>
      <c r="X71" s="52"/>
      <c r="Y71" s="52"/>
      <c r="Z71" s="52"/>
      <c r="AA71" s="52"/>
      <c r="AB71" s="53"/>
    </row>
    <row r="72" spans="2:28" s="54" customFormat="1" ht="97.5" customHeight="1" thickBot="1">
      <c r="B72" s="411" t="str">
        <f>IF(Menú!$C$7="","-",Menú!$C$7)</f>
        <v>-</v>
      </c>
      <c r="C72" s="412"/>
      <c r="D72" s="43" t="str">
        <f>IF(B72="-","-",VLOOKUP(B72,Datos!$B$3:$C$25,2,FALSE))</f>
        <v>-</v>
      </c>
      <c r="E72" s="56"/>
      <c r="F72" s="51"/>
      <c r="G72" s="85"/>
      <c r="H72" s="85"/>
      <c r="I72" s="85"/>
      <c r="J72" s="85"/>
      <c r="K72" s="52"/>
      <c r="L72" s="52"/>
      <c r="M72" s="52"/>
      <c r="N72" s="52"/>
      <c r="O72" s="85"/>
      <c r="P72" s="85"/>
      <c r="Q72" s="50" t="str">
        <f>IF(AND(O72=Datos!$B$156,P72=Datos!$B$162),Datos!$D$167,IF(AND(O72=Datos!$B$156,P72=Datos!$B$163),Datos!$E$167,IF(AND(O72=Datos!$B$156,P72=Datos!$B$164),Datos!$F$167,IF(AND(O72=Datos!$B$156,P72=Datos!$B$165),Datos!$G$167,IF(AND(O72=Datos!$B$157,P72=Datos!$B$162),Datos!$D$168,IF(AND(O72=Datos!$B$157,P72=Datos!$B$163),Datos!$E$168,IF(AND(O72=Datos!$B$157,P72=Datos!$B$164),Datos!$F$168,IF(AND(O72=Datos!$B$157,P72=Datos!$B$165),Datos!$G$168,IF(AND(O72=Datos!$B$158,P72=Datos!$B$162),Datos!$D$169,IF(AND(O72=Datos!$B$158,P72=Datos!$B$163),Datos!$E$169,IF(AND(O72=Datos!$B$158,P72=Datos!$B$164),Datos!$F$169,IF(AND(O72=Datos!$B$158,P72=Datos!$B$165),Datos!$G$169,IF(AND(O72=Datos!$B$159,P72=Datos!$B$162),"N/A",IF(AND(O72=Datos!$B$159,P72=Datos!$B$163),"N/A",IF(AND(O72=Datos!$B$159,P72=Datos!$B$164),"N/A",IF(AND(O72=Datos!$B$159,P72=Datos!$B$165),"N/A","-"))))))))))))))))</f>
        <v>-</v>
      </c>
      <c r="R72" s="85"/>
      <c r="S72" s="50" t="str">
        <f>(IF(AND(Q72=Datos!$D$167,R72=Datos!$B$171),Datos!$D$176,IF(AND(Q72=Datos!$D$168,R72=Datos!$B$171),Datos!$D$176,IF(AND(Q72=Datos!$D$169,R72=Datos!$B$171),Datos!$F$176,IF(AND(Q72=Datos!$E$167,R72=Datos!$B$171),Datos!$D$176,IF(AND(Q72=Datos!$E$168,R72=Datos!$B$171),Datos!$E$176,IF(AND(Q72=Datos!$E$169,R72=Datos!$B$171),Datos!$F$176,IF(AND(Q72=Datos!$F$167,R72=Datos!$B$171),Datos!$E$176,IF(AND(Q72=Datos!$F$168,R72=Datos!$B$171),Datos!$E$176,IF(AND(Q72=Datos!$F$169,R72=Datos!$B$171),Datos!$G$176,IF(AND(Q72=Datos!$G$167,R72=Datos!$B$171),Datos!$E$176,IF(AND(Q72=Datos!$G$168,R72=Datos!$B$171),Datos!$F$176,IF(AND(Q72=Datos!$G$169,R72=Datos!$B$171),Datos!$G$176,IF(AND(Q72=Datos!$D$167,R72=Datos!$B$172),Datos!$D$178,IF(AND(Q72=Datos!$D$168,R72=Datos!$B$172),Datos!$D$178,IF(AND(Q72=Datos!$D$169,R72=Datos!$B$172),Datos!$F$178,IF(AND(Q72=Datos!$E$167,R72=Datos!$B$172),Datos!$D$178,IF(AND(Q72=Datos!$E$168,R72=Datos!$B$172),Datos!$E$178,IF(AND(Q72=Datos!$E$169,R72=Datos!$B$172),Datos!$F$178,IF(AND(Q72=Datos!$F$167,R72=Datos!$B$172),Datos!$E$178,IF(AND(Q72=Datos!$F$168,R72=Datos!$B$172),Datos!$E$178,IF(AND(Q72=Datos!$F$169,R72=Datos!$B$172),Datos!$G$178,IF(AND(Q72=Datos!$G$167,R72=Datos!$B$172),Datos!$E$178,IF(AND(Q72=Datos!$G$168,R72=Datos!$B$172),Datos!$F$178,IF(AND(Q72=Datos!$G$169,R72=Datos!$B$172),Datos!$G$179,IF(AND(Q72=Datos!$D$167,R72=Datos!$B$173),Datos!$D$180,IF(AND(Q72=Datos!$D$168,R72=Datos!$B$173),Datos!$D$180,IF(AND(Q72=Datos!$D$169,R72=Datos!$B$173),Datos!$F$180,IF(AND(Q72=Datos!$E$167,R72=Datos!$B$173),Datos!$D$180,IF(AND(Q72=Datos!$E$168,R72=Datos!$B$173),Datos!$E$180,IF(AND(Q72=Datos!$E$169,R72=Datos!$B$173),Datos!$F$180,IF(AND(Q72=Datos!$F$167,R72=Datos!$B$173),Datos!$E$180,IF(AND(Q72=Datos!$F$168,R72=Datos!$B$173),Datos!$E$180,IF(AND(Q72=Datos!$F$169,R72=Datos!$B$173),Datos!$G$180,IF(AND(Q72=Datos!$G$167,R72=Datos!$B$173),Datos!$E$180,IF(AND(Q72=Datos!$G$168,R72=Datos!$B$173),Datos!$F$180,IF(AND(Q72=Datos!$G$169,R72=Datos!$B$173),Datos!$G$180,IF(AND(Q72=Datos!$D$167,R72=Datos!$B$174),Datos!$D$182,IF(AND(Q72=Datos!$D$168,R72=Datos!$B$174),Datos!$D$182,IF(AND(Q72=Datos!$D$169,R72=Datos!$B$174),Datos!$F$182,IF(AND(Q72=Datos!$E$167,R72=Datos!$B$174),Datos!$D$182,IF(AND(Q72=Datos!$E$168,R72=Datos!$B$174),Datos!$E$182,IF(AND(Q72=Datos!$E$169,R72=Datos!$B$174),Datos!$F$182,IF(AND(Q72=Datos!$F$167,R72=Datos!$B$174),Datos!$E$182,IF(AND(Q72=Datos!$F$168,R72=Datos!$B$174),Datos!$E$182,IF(AND(Q72=Datos!$F$169,R72=Datos!$B$174),Datos!$G$182,IF(AND(Q72=Datos!$G$167,R72=Datos!$B$174),Datos!$E$183,IF(AND(Q72=Datos!$G$168,R72=Datos!$B$174),Datos!$F$182,IF(AND(Q72=Datos!$G$169,R72=Datos!$B$174),Datos!$G$183,IF(O72=Datos!$B$159,Datos!$G$183,"-"))))))))))))))))))))))))))))))))))))))))))))))))))</f>
        <v>-</v>
      </c>
      <c r="T72" s="50" t="str">
        <f t="shared" si="0"/>
        <v>-</v>
      </c>
      <c r="U72" s="52"/>
      <c r="V72" s="52"/>
      <c r="W72" s="52"/>
      <c r="X72" s="52"/>
      <c r="Y72" s="52"/>
      <c r="Z72" s="52"/>
      <c r="AA72" s="52"/>
      <c r="AB72" s="53"/>
    </row>
    <row r="73" spans="2:28" s="54" customFormat="1" ht="97.5" customHeight="1" thickBot="1">
      <c r="B73" s="411" t="str">
        <f>IF(Menú!$C$7="","-",Menú!$C$7)</f>
        <v>-</v>
      </c>
      <c r="C73" s="412"/>
      <c r="D73" s="43" t="str">
        <f>IF(B73="-","-",VLOOKUP(B73,Datos!$B$3:$C$25,2,FALSE))</f>
        <v>-</v>
      </c>
      <c r="E73" s="56"/>
      <c r="F73" s="51"/>
      <c r="G73" s="85"/>
      <c r="H73" s="85"/>
      <c r="I73" s="85"/>
      <c r="J73" s="85"/>
      <c r="K73" s="52"/>
      <c r="L73" s="52"/>
      <c r="M73" s="52"/>
      <c r="N73" s="52"/>
      <c r="O73" s="85"/>
      <c r="P73" s="85"/>
      <c r="Q73" s="50" t="str">
        <f>IF(AND(O73=Datos!$B$156,P73=Datos!$B$162),Datos!$D$167,IF(AND(O73=Datos!$B$156,P73=Datos!$B$163),Datos!$E$167,IF(AND(O73=Datos!$B$156,P73=Datos!$B$164),Datos!$F$167,IF(AND(O73=Datos!$B$156,P73=Datos!$B$165),Datos!$G$167,IF(AND(O73=Datos!$B$157,P73=Datos!$B$162),Datos!$D$168,IF(AND(O73=Datos!$B$157,P73=Datos!$B$163),Datos!$E$168,IF(AND(O73=Datos!$B$157,P73=Datos!$B$164),Datos!$F$168,IF(AND(O73=Datos!$B$157,P73=Datos!$B$165),Datos!$G$168,IF(AND(O73=Datos!$B$158,P73=Datos!$B$162),Datos!$D$169,IF(AND(O73=Datos!$B$158,P73=Datos!$B$163),Datos!$E$169,IF(AND(O73=Datos!$B$158,P73=Datos!$B$164),Datos!$F$169,IF(AND(O73=Datos!$B$158,P73=Datos!$B$165),Datos!$G$169,IF(AND(O73=Datos!$B$159,P73=Datos!$B$162),"N/A",IF(AND(O73=Datos!$B$159,P73=Datos!$B$163),"N/A",IF(AND(O73=Datos!$B$159,P73=Datos!$B$164),"N/A",IF(AND(O73=Datos!$B$159,P73=Datos!$B$165),"N/A","-"))))))))))))))))</f>
        <v>-</v>
      </c>
      <c r="R73" s="85"/>
      <c r="S73" s="50" t="str">
        <f>(IF(AND(Q73=Datos!$D$167,R73=Datos!$B$171),Datos!$D$176,IF(AND(Q73=Datos!$D$168,R73=Datos!$B$171),Datos!$D$176,IF(AND(Q73=Datos!$D$169,R73=Datos!$B$171),Datos!$F$176,IF(AND(Q73=Datos!$E$167,R73=Datos!$B$171),Datos!$D$176,IF(AND(Q73=Datos!$E$168,R73=Datos!$B$171),Datos!$E$176,IF(AND(Q73=Datos!$E$169,R73=Datos!$B$171),Datos!$F$176,IF(AND(Q73=Datos!$F$167,R73=Datos!$B$171),Datos!$E$176,IF(AND(Q73=Datos!$F$168,R73=Datos!$B$171),Datos!$E$176,IF(AND(Q73=Datos!$F$169,R73=Datos!$B$171),Datos!$G$176,IF(AND(Q73=Datos!$G$167,R73=Datos!$B$171),Datos!$E$176,IF(AND(Q73=Datos!$G$168,R73=Datos!$B$171),Datos!$F$176,IF(AND(Q73=Datos!$G$169,R73=Datos!$B$171),Datos!$G$176,IF(AND(Q73=Datos!$D$167,R73=Datos!$B$172),Datos!$D$178,IF(AND(Q73=Datos!$D$168,R73=Datos!$B$172),Datos!$D$178,IF(AND(Q73=Datos!$D$169,R73=Datos!$B$172),Datos!$F$178,IF(AND(Q73=Datos!$E$167,R73=Datos!$B$172),Datos!$D$178,IF(AND(Q73=Datos!$E$168,R73=Datos!$B$172),Datos!$E$178,IF(AND(Q73=Datos!$E$169,R73=Datos!$B$172),Datos!$F$178,IF(AND(Q73=Datos!$F$167,R73=Datos!$B$172),Datos!$E$178,IF(AND(Q73=Datos!$F$168,R73=Datos!$B$172),Datos!$E$178,IF(AND(Q73=Datos!$F$169,R73=Datos!$B$172),Datos!$G$178,IF(AND(Q73=Datos!$G$167,R73=Datos!$B$172),Datos!$E$178,IF(AND(Q73=Datos!$G$168,R73=Datos!$B$172),Datos!$F$178,IF(AND(Q73=Datos!$G$169,R73=Datos!$B$172),Datos!$G$179,IF(AND(Q73=Datos!$D$167,R73=Datos!$B$173),Datos!$D$180,IF(AND(Q73=Datos!$D$168,R73=Datos!$B$173),Datos!$D$180,IF(AND(Q73=Datos!$D$169,R73=Datos!$B$173),Datos!$F$180,IF(AND(Q73=Datos!$E$167,R73=Datos!$B$173),Datos!$D$180,IF(AND(Q73=Datos!$E$168,R73=Datos!$B$173),Datos!$E$180,IF(AND(Q73=Datos!$E$169,R73=Datos!$B$173),Datos!$F$180,IF(AND(Q73=Datos!$F$167,R73=Datos!$B$173),Datos!$E$180,IF(AND(Q73=Datos!$F$168,R73=Datos!$B$173),Datos!$E$180,IF(AND(Q73=Datos!$F$169,R73=Datos!$B$173),Datos!$G$180,IF(AND(Q73=Datos!$G$167,R73=Datos!$B$173),Datos!$E$180,IF(AND(Q73=Datos!$G$168,R73=Datos!$B$173),Datos!$F$180,IF(AND(Q73=Datos!$G$169,R73=Datos!$B$173),Datos!$G$180,IF(AND(Q73=Datos!$D$167,R73=Datos!$B$174),Datos!$D$182,IF(AND(Q73=Datos!$D$168,R73=Datos!$B$174),Datos!$D$182,IF(AND(Q73=Datos!$D$169,R73=Datos!$B$174),Datos!$F$182,IF(AND(Q73=Datos!$E$167,R73=Datos!$B$174),Datos!$D$182,IF(AND(Q73=Datos!$E$168,R73=Datos!$B$174),Datos!$E$182,IF(AND(Q73=Datos!$E$169,R73=Datos!$B$174),Datos!$F$182,IF(AND(Q73=Datos!$F$167,R73=Datos!$B$174),Datos!$E$182,IF(AND(Q73=Datos!$F$168,R73=Datos!$B$174),Datos!$E$182,IF(AND(Q73=Datos!$F$169,R73=Datos!$B$174),Datos!$G$182,IF(AND(Q73=Datos!$G$167,R73=Datos!$B$174),Datos!$E$183,IF(AND(Q73=Datos!$G$168,R73=Datos!$B$174),Datos!$F$182,IF(AND(Q73=Datos!$G$169,R73=Datos!$B$174),Datos!$G$183,IF(O73=Datos!$B$159,Datos!$G$183,"-"))))))))))))))))))))))))))))))))))))))))))))))))))</f>
        <v>-</v>
      </c>
      <c r="T73" s="50" t="str">
        <f t="shared" si="0"/>
        <v>-</v>
      </c>
      <c r="U73" s="52"/>
      <c r="V73" s="52"/>
      <c r="W73" s="52"/>
      <c r="X73" s="52"/>
      <c r="Y73" s="52"/>
      <c r="Z73" s="52"/>
      <c r="AA73" s="52"/>
      <c r="AB73" s="53"/>
    </row>
    <row r="74" spans="2:28" s="54" customFormat="1" ht="97.5" customHeight="1" thickBot="1">
      <c r="B74" s="411" t="str">
        <f>IF(Menú!$C$7="","-",Menú!$C$7)</f>
        <v>-</v>
      </c>
      <c r="C74" s="412"/>
      <c r="D74" s="43" t="str">
        <f>IF(B74="-","-",VLOOKUP(B74,Datos!$B$3:$C$25,2,FALSE))</f>
        <v>-</v>
      </c>
      <c r="E74" s="56"/>
      <c r="F74" s="51"/>
      <c r="G74" s="85"/>
      <c r="H74" s="85"/>
      <c r="I74" s="85"/>
      <c r="J74" s="85"/>
      <c r="K74" s="52"/>
      <c r="L74" s="52"/>
      <c r="M74" s="52"/>
      <c r="N74" s="52"/>
      <c r="O74" s="85"/>
      <c r="P74" s="85"/>
      <c r="Q74" s="50" t="str">
        <f>IF(AND(O74=Datos!$B$156,P74=Datos!$B$162),Datos!$D$167,IF(AND(O74=Datos!$B$156,P74=Datos!$B$163),Datos!$E$167,IF(AND(O74=Datos!$B$156,P74=Datos!$B$164),Datos!$F$167,IF(AND(O74=Datos!$B$156,P74=Datos!$B$165),Datos!$G$167,IF(AND(O74=Datos!$B$157,P74=Datos!$B$162),Datos!$D$168,IF(AND(O74=Datos!$B$157,P74=Datos!$B$163),Datos!$E$168,IF(AND(O74=Datos!$B$157,P74=Datos!$B$164),Datos!$F$168,IF(AND(O74=Datos!$B$157,P74=Datos!$B$165),Datos!$G$168,IF(AND(O74=Datos!$B$158,P74=Datos!$B$162),Datos!$D$169,IF(AND(O74=Datos!$B$158,P74=Datos!$B$163),Datos!$E$169,IF(AND(O74=Datos!$B$158,P74=Datos!$B$164),Datos!$F$169,IF(AND(O74=Datos!$B$158,P74=Datos!$B$165),Datos!$G$169,IF(AND(O74=Datos!$B$159,P74=Datos!$B$162),"N/A",IF(AND(O74=Datos!$B$159,P74=Datos!$B$163),"N/A",IF(AND(O74=Datos!$B$159,P74=Datos!$B$164),"N/A",IF(AND(O74=Datos!$B$159,P74=Datos!$B$165),"N/A","-"))))))))))))))))</f>
        <v>-</v>
      </c>
      <c r="R74" s="85"/>
      <c r="S74" s="50" t="str">
        <f>(IF(AND(Q74=Datos!$D$167,R74=Datos!$B$171),Datos!$D$176,IF(AND(Q74=Datos!$D$168,R74=Datos!$B$171),Datos!$D$176,IF(AND(Q74=Datos!$D$169,R74=Datos!$B$171),Datos!$F$176,IF(AND(Q74=Datos!$E$167,R74=Datos!$B$171),Datos!$D$176,IF(AND(Q74=Datos!$E$168,R74=Datos!$B$171),Datos!$E$176,IF(AND(Q74=Datos!$E$169,R74=Datos!$B$171),Datos!$F$176,IF(AND(Q74=Datos!$F$167,R74=Datos!$B$171),Datos!$E$176,IF(AND(Q74=Datos!$F$168,R74=Datos!$B$171),Datos!$E$176,IF(AND(Q74=Datos!$F$169,R74=Datos!$B$171),Datos!$G$176,IF(AND(Q74=Datos!$G$167,R74=Datos!$B$171),Datos!$E$176,IF(AND(Q74=Datos!$G$168,R74=Datos!$B$171),Datos!$F$176,IF(AND(Q74=Datos!$G$169,R74=Datos!$B$171),Datos!$G$176,IF(AND(Q74=Datos!$D$167,R74=Datos!$B$172),Datos!$D$178,IF(AND(Q74=Datos!$D$168,R74=Datos!$B$172),Datos!$D$178,IF(AND(Q74=Datos!$D$169,R74=Datos!$B$172),Datos!$F$178,IF(AND(Q74=Datos!$E$167,R74=Datos!$B$172),Datos!$D$178,IF(AND(Q74=Datos!$E$168,R74=Datos!$B$172),Datos!$E$178,IF(AND(Q74=Datos!$E$169,R74=Datos!$B$172),Datos!$F$178,IF(AND(Q74=Datos!$F$167,R74=Datos!$B$172),Datos!$E$178,IF(AND(Q74=Datos!$F$168,R74=Datos!$B$172),Datos!$E$178,IF(AND(Q74=Datos!$F$169,R74=Datos!$B$172),Datos!$G$178,IF(AND(Q74=Datos!$G$167,R74=Datos!$B$172),Datos!$E$178,IF(AND(Q74=Datos!$G$168,R74=Datos!$B$172),Datos!$F$178,IF(AND(Q74=Datos!$G$169,R74=Datos!$B$172),Datos!$G$179,IF(AND(Q74=Datos!$D$167,R74=Datos!$B$173),Datos!$D$180,IF(AND(Q74=Datos!$D$168,R74=Datos!$B$173),Datos!$D$180,IF(AND(Q74=Datos!$D$169,R74=Datos!$B$173),Datos!$F$180,IF(AND(Q74=Datos!$E$167,R74=Datos!$B$173),Datos!$D$180,IF(AND(Q74=Datos!$E$168,R74=Datos!$B$173),Datos!$E$180,IF(AND(Q74=Datos!$E$169,R74=Datos!$B$173),Datos!$F$180,IF(AND(Q74=Datos!$F$167,R74=Datos!$B$173),Datos!$E$180,IF(AND(Q74=Datos!$F$168,R74=Datos!$B$173),Datos!$E$180,IF(AND(Q74=Datos!$F$169,R74=Datos!$B$173),Datos!$G$180,IF(AND(Q74=Datos!$G$167,R74=Datos!$B$173),Datos!$E$180,IF(AND(Q74=Datos!$G$168,R74=Datos!$B$173),Datos!$F$180,IF(AND(Q74=Datos!$G$169,R74=Datos!$B$173),Datos!$G$180,IF(AND(Q74=Datos!$D$167,R74=Datos!$B$174),Datos!$D$182,IF(AND(Q74=Datos!$D$168,R74=Datos!$B$174),Datos!$D$182,IF(AND(Q74=Datos!$D$169,R74=Datos!$B$174),Datos!$F$182,IF(AND(Q74=Datos!$E$167,R74=Datos!$B$174),Datos!$D$182,IF(AND(Q74=Datos!$E$168,R74=Datos!$B$174),Datos!$E$182,IF(AND(Q74=Datos!$E$169,R74=Datos!$B$174),Datos!$F$182,IF(AND(Q74=Datos!$F$167,R74=Datos!$B$174),Datos!$E$182,IF(AND(Q74=Datos!$F$168,R74=Datos!$B$174),Datos!$E$182,IF(AND(Q74=Datos!$F$169,R74=Datos!$B$174),Datos!$G$182,IF(AND(Q74=Datos!$G$167,R74=Datos!$B$174),Datos!$E$183,IF(AND(Q74=Datos!$G$168,R74=Datos!$B$174),Datos!$F$182,IF(AND(Q74=Datos!$G$169,R74=Datos!$B$174),Datos!$G$183,IF(O74=Datos!$B$159,Datos!$G$183,"-"))))))))))))))))))))))))))))))))))))))))))))))))))</f>
        <v>-</v>
      </c>
      <c r="T74" s="50" t="str">
        <f t="shared" si="0"/>
        <v>-</v>
      </c>
      <c r="U74" s="52"/>
      <c r="V74" s="52"/>
      <c r="W74" s="52"/>
      <c r="X74" s="52"/>
      <c r="Y74" s="52"/>
      <c r="Z74" s="52"/>
      <c r="AA74" s="52"/>
      <c r="AB74" s="53"/>
    </row>
    <row r="75" spans="2:28" s="54" customFormat="1" ht="97.5" customHeight="1" thickBot="1">
      <c r="B75" s="411" t="str">
        <f>IF(Menú!$C$7="","-",Menú!$C$7)</f>
        <v>-</v>
      </c>
      <c r="C75" s="412"/>
      <c r="D75" s="43" t="str">
        <f>IF(B75="-","-",VLOOKUP(B75,Datos!$B$3:$C$25,2,FALSE))</f>
        <v>-</v>
      </c>
      <c r="E75" s="56"/>
      <c r="F75" s="51"/>
      <c r="G75" s="85"/>
      <c r="H75" s="85"/>
      <c r="I75" s="85"/>
      <c r="J75" s="85"/>
      <c r="K75" s="52"/>
      <c r="L75" s="52"/>
      <c r="M75" s="52"/>
      <c r="N75" s="52"/>
      <c r="O75" s="85"/>
      <c r="P75" s="85"/>
      <c r="Q75" s="50" t="str">
        <f>IF(AND(O75=Datos!$B$156,P75=Datos!$B$162),Datos!$D$167,IF(AND(O75=Datos!$B$156,P75=Datos!$B$163),Datos!$E$167,IF(AND(O75=Datos!$B$156,P75=Datos!$B$164),Datos!$F$167,IF(AND(O75=Datos!$B$156,P75=Datos!$B$165),Datos!$G$167,IF(AND(O75=Datos!$B$157,P75=Datos!$B$162),Datos!$D$168,IF(AND(O75=Datos!$B$157,P75=Datos!$B$163),Datos!$E$168,IF(AND(O75=Datos!$B$157,P75=Datos!$B$164),Datos!$F$168,IF(AND(O75=Datos!$B$157,P75=Datos!$B$165),Datos!$G$168,IF(AND(O75=Datos!$B$158,P75=Datos!$B$162),Datos!$D$169,IF(AND(O75=Datos!$B$158,P75=Datos!$B$163),Datos!$E$169,IF(AND(O75=Datos!$B$158,P75=Datos!$B$164),Datos!$F$169,IF(AND(O75=Datos!$B$158,P75=Datos!$B$165),Datos!$G$169,IF(AND(O75=Datos!$B$159,P75=Datos!$B$162),"N/A",IF(AND(O75=Datos!$B$159,P75=Datos!$B$163),"N/A",IF(AND(O75=Datos!$B$159,P75=Datos!$B$164),"N/A",IF(AND(O75=Datos!$B$159,P75=Datos!$B$165),"N/A","-"))))))))))))))))</f>
        <v>-</v>
      </c>
      <c r="R75" s="85"/>
      <c r="S75" s="50" t="str">
        <f>(IF(AND(Q75=Datos!$D$167,R75=Datos!$B$171),Datos!$D$176,IF(AND(Q75=Datos!$D$168,R75=Datos!$B$171),Datos!$D$176,IF(AND(Q75=Datos!$D$169,R75=Datos!$B$171),Datos!$F$176,IF(AND(Q75=Datos!$E$167,R75=Datos!$B$171),Datos!$D$176,IF(AND(Q75=Datos!$E$168,R75=Datos!$B$171),Datos!$E$176,IF(AND(Q75=Datos!$E$169,R75=Datos!$B$171),Datos!$F$176,IF(AND(Q75=Datos!$F$167,R75=Datos!$B$171),Datos!$E$176,IF(AND(Q75=Datos!$F$168,R75=Datos!$B$171),Datos!$E$176,IF(AND(Q75=Datos!$F$169,R75=Datos!$B$171),Datos!$G$176,IF(AND(Q75=Datos!$G$167,R75=Datos!$B$171),Datos!$E$176,IF(AND(Q75=Datos!$G$168,R75=Datos!$B$171),Datos!$F$176,IF(AND(Q75=Datos!$G$169,R75=Datos!$B$171),Datos!$G$176,IF(AND(Q75=Datos!$D$167,R75=Datos!$B$172),Datos!$D$178,IF(AND(Q75=Datos!$D$168,R75=Datos!$B$172),Datos!$D$178,IF(AND(Q75=Datos!$D$169,R75=Datos!$B$172),Datos!$F$178,IF(AND(Q75=Datos!$E$167,R75=Datos!$B$172),Datos!$D$178,IF(AND(Q75=Datos!$E$168,R75=Datos!$B$172),Datos!$E$178,IF(AND(Q75=Datos!$E$169,R75=Datos!$B$172),Datos!$F$178,IF(AND(Q75=Datos!$F$167,R75=Datos!$B$172),Datos!$E$178,IF(AND(Q75=Datos!$F$168,R75=Datos!$B$172),Datos!$E$178,IF(AND(Q75=Datos!$F$169,R75=Datos!$B$172),Datos!$G$178,IF(AND(Q75=Datos!$G$167,R75=Datos!$B$172),Datos!$E$178,IF(AND(Q75=Datos!$G$168,R75=Datos!$B$172),Datos!$F$178,IF(AND(Q75=Datos!$G$169,R75=Datos!$B$172),Datos!$G$179,IF(AND(Q75=Datos!$D$167,R75=Datos!$B$173),Datos!$D$180,IF(AND(Q75=Datos!$D$168,R75=Datos!$B$173),Datos!$D$180,IF(AND(Q75=Datos!$D$169,R75=Datos!$B$173),Datos!$F$180,IF(AND(Q75=Datos!$E$167,R75=Datos!$B$173),Datos!$D$180,IF(AND(Q75=Datos!$E$168,R75=Datos!$B$173),Datos!$E$180,IF(AND(Q75=Datos!$E$169,R75=Datos!$B$173),Datos!$F$180,IF(AND(Q75=Datos!$F$167,R75=Datos!$B$173),Datos!$E$180,IF(AND(Q75=Datos!$F$168,R75=Datos!$B$173),Datos!$E$180,IF(AND(Q75=Datos!$F$169,R75=Datos!$B$173),Datos!$G$180,IF(AND(Q75=Datos!$G$167,R75=Datos!$B$173),Datos!$E$180,IF(AND(Q75=Datos!$G$168,R75=Datos!$B$173),Datos!$F$180,IF(AND(Q75=Datos!$G$169,R75=Datos!$B$173),Datos!$G$180,IF(AND(Q75=Datos!$D$167,R75=Datos!$B$174),Datos!$D$182,IF(AND(Q75=Datos!$D$168,R75=Datos!$B$174),Datos!$D$182,IF(AND(Q75=Datos!$D$169,R75=Datos!$B$174),Datos!$F$182,IF(AND(Q75=Datos!$E$167,R75=Datos!$B$174),Datos!$D$182,IF(AND(Q75=Datos!$E$168,R75=Datos!$B$174),Datos!$E$182,IF(AND(Q75=Datos!$E$169,R75=Datos!$B$174),Datos!$F$182,IF(AND(Q75=Datos!$F$167,R75=Datos!$B$174),Datos!$E$182,IF(AND(Q75=Datos!$F$168,R75=Datos!$B$174),Datos!$E$182,IF(AND(Q75=Datos!$F$169,R75=Datos!$B$174),Datos!$G$182,IF(AND(Q75=Datos!$G$167,R75=Datos!$B$174),Datos!$E$183,IF(AND(Q75=Datos!$G$168,R75=Datos!$B$174),Datos!$F$182,IF(AND(Q75=Datos!$G$169,R75=Datos!$B$174),Datos!$G$183,IF(O75=Datos!$B$159,Datos!$G$183,"-"))))))))))))))))))))))))))))))))))))))))))))))))))</f>
        <v>-</v>
      </c>
      <c r="T75" s="50" t="str">
        <f t="shared" si="0"/>
        <v>-</v>
      </c>
      <c r="U75" s="52"/>
      <c r="V75" s="52"/>
      <c r="W75" s="52"/>
      <c r="X75" s="52"/>
      <c r="Y75" s="52"/>
      <c r="Z75" s="52"/>
      <c r="AA75" s="52"/>
      <c r="AB75" s="53"/>
    </row>
    <row r="76" spans="2:28" s="54" customFormat="1" ht="97.5" customHeight="1" thickBot="1">
      <c r="B76" s="411" t="str">
        <f>IF(Menú!$C$7="","-",Menú!$C$7)</f>
        <v>-</v>
      </c>
      <c r="C76" s="412"/>
      <c r="D76" s="43" t="str">
        <f>IF(B76="-","-",VLOOKUP(B76,Datos!$B$3:$C$25,2,FALSE))</f>
        <v>-</v>
      </c>
      <c r="E76" s="56"/>
      <c r="F76" s="51"/>
      <c r="G76" s="85"/>
      <c r="H76" s="85"/>
      <c r="I76" s="85"/>
      <c r="J76" s="85"/>
      <c r="K76" s="52"/>
      <c r="L76" s="52"/>
      <c r="M76" s="52"/>
      <c r="N76" s="52"/>
      <c r="O76" s="85"/>
      <c r="P76" s="85"/>
      <c r="Q76" s="50" t="str">
        <f>IF(AND(O76=Datos!$B$156,P76=Datos!$B$162),Datos!$D$167,IF(AND(O76=Datos!$B$156,P76=Datos!$B$163),Datos!$E$167,IF(AND(O76=Datos!$B$156,P76=Datos!$B$164),Datos!$F$167,IF(AND(O76=Datos!$B$156,P76=Datos!$B$165),Datos!$G$167,IF(AND(O76=Datos!$B$157,P76=Datos!$B$162),Datos!$D$168,IF(AND(O76=Datos!$B$157,P76=Datos!$B$163),Datos!$E$168,IF(AND(O76=Datos!$B$157,P76=Datos!$B$164),Datos!$F$168,IF(AND(O76=Datos!$B$157,P76=Datos!$B$165),Datos!$G$168,IF(AND(O76=Datos!$B$158,P76=Datos!$B$162),Datos!$D$169,IF(AND(O76=Datos!$B$158,P76=Datos!$B$163),Datos!$E$169,IF(AND(O76=Datos!$B$158,P76=Datos!$B$164),Datos!$F$169,IF(AND(O76=Datos!$B$158,P76=Datos!$B$165),Datos!$G$169,IF(AND(O76=Datos!$B$159,P76=Datos!$B$162),"N/A",IF(AND(O76=Datos!$B$159,P76=Datos!$B$163),"N/A",IF(AND(O76=Datos!$B$159,P76=Datos!$B$164),"N/A",IF(AND(O76=Datos!$B$159,P76=Datos!$B$165),"N/A","-"))))))))))))))))</f>
        <v>-</v>
      </c>
      <c r="R76" s="85"/>
      <c r="S76" s="50" t="str">
        <f>(IF(AND(Q76=Datos!$D$167,R76=Datos!$B$171),Datos!$D$176,IF(AND(Q76=Datos!$D$168,R76=Datos!$B$171),Datos!$D$176,IF(AND(Q76=Datos!$D$169,R76=Datos!$B$171),Datos!$F$176,IF(AND(Q76=Datos!$E$167,R76=Datos!$B$171),Datos!$D$176,IF(AND(Q76=Datos!$E$168,R76=Datos!$B$171),Datos!$E$176,IF(AND(Q76=Datos!$E$169,R76=Datos!$B$171),Datos!$F$176,IF(AND(Q76=Datos!$F$167,R76=Datos!$B$171),Datos!$E$176,IF(AND(Q76=Datos!$F$168,R76=Datos!$B$171),Datos!$E$176,IF(AND(Q76=Datos!$F$169,R76=Datos!$B$171),Datos!$G$176,IF(AND(Q76=Datos!$G$167,R76=Datos!$B$171),Datos!$E$176,IF(AND(Q76=Datos!$G$168,R76=Datos!$B$171),Datos!$F$176,IF(AND(Q76=Datos!$G$169,R76=Datos!$B$171),Datos!$G$176,IF(AND(Q76=Datos!$D$167,R76=Datos!$B$172),Datos!$D$178,IF(AND(Q76=Datos!$D$168,R76=Datos!$B$172),Datos!$D$178,IF(AND(Q76=Datos!$D$169,R76=Datos!$B$172),Datos!$F$178,IF(AND(Q76=Datos!$E$167,R76=Datos!$B$172),Datos!$D$178,IF(AND(Q76=Datos!$E$168,R76=Datos!$B$172),Datos!$E$178,IF(AND(Q76=Datos!$E$169,R76=Datos!$B$172),Datos!$F$178,IF(AND(Q76=Datos!$F$167,R76=Datos!$B$172),Datos!$E$178,IF(AND(Q76=Datos!$F$168,R76=Datos!$B$172),Datos!$E$178,IF(AND(Q76=Datos!$F$169,R76=Datos!$B$172),Datos!$G$178,IF(AND(Q76=Datos!$G$167,R76=Datos!$B$172),Datos!$E$178,IF(AND(Q76=Datos!$G$168,R76=Datos!$B$172),Datos!$F$178,IF(AND(Q76=Datos!$G$169,R76=Datos!$B$172),Datos!$G$179,IF(AND(Q76=Datos!$D$167,R76=Datos!$B$173),Datos!$D$180,IF(AND(Q76=Datos!$D$168,R76=Datos!$B$173),Datos!$D$180,IF(AND(Q76=Datos!$D$169,R76=Datos!$B$173),Datos!$F$180,IF(AND(Q76=Datos!$E$167,R76=Datos!$B$173),Datos!$D$180,IF(AND(Q76=Datos!$E$168,R76=Datos!$B$173),Datos!$E$180,IF(AND(Q76=Datos!$E$169,R76=Datos!$B$173),Datos!$F$180,IF(AND(Q76=Datos!$F$167,R76=Datos!$B$173),Datos!$E$180,IF(AND(Q76=Datos!$F$168,R76=Datos!$B$173),Datos!$E$180,IF(AND(Q76=Datos!$F$169,R76=Datos!$B$173),Datos!$G$180,IF(AND(Q76=Datos!$G$167,R76=Datos!$B$173),Datos!$E$180,IF(AND(Q76=Datos!$G$168,R76=Datos!$B$173),Datos!$F$180,IF(AND(Q76=Datos!$G$169,R76=Datos!$B$173),Datos!$G$180,IF(AND(Q76=Datos!$D$167,R76=Datos!$B$174),Datos!$D$182,IF(AND(Q76=Datos!$D$168,R76=Datos!$B$174),Datos!$D$182,IF(AND(Q76=Datos!$D$169,R76=Datos!$B$174),Datos!$F$182,IF(AND(Q76=Datos!$E$167,R76=Datos!$B$174),Datos!$D$182,IF(AND(Q76=Datos!$E$168,R76=Datos!$B$174),Datos!$E$182,IF(AND(Q76=Datos!$E$169,R76=Datos!$B$174),Datos!$F$182,IF(AND(Q76=Datos!$F$167,R76=Datos!$B$174),Datos!$E$182,IF(AND(Q76=Datos!$F$168,R76=Datos!$B$174),Datos!$E$182,IF(AND(Q76=Datos!$F$169,R76=Datos!$B$174),Datos!$G$182,IF(AND(Q76=Datos!$G$167,R76=Datos!$B$174),Datos!$E$183,IF(AND(Q76=Datos!$G$168,R76=Datos!$B$174),Datos!$F$182,IF(AND(Q76=Datos!$G$169,R76=Datos!$B$174),Datos!$G$183,IF(O76=Datos!$B$159,Datos!$G$183,"-"))))))))))))))))))))))))))))))))))))))))))))))))))</f>
        <v>-</v>
      </c>
      <c r="T76" s="50" t="str">
        <f t="shared" ref="T76:T111" si="1">IF(ISNUMBER(SEARCH("Nivel de Riesgo 1",S76)),"NO ACEPTABLE",IF(ISNUMBER(SEARCH("Nivel de Riesgo 2",S76)),"NO ACEPTABLE O ACEPTABLE CON CONTROL ESPECÍFICO",IF(ISNUMBER(SEARCH("Nivel de Riesgo 3",S76)),"ACEPTABLE",IF(ISNUMBER(SEARCH("Nivel de Riesgo 4",S76)),"ACEPTABLE","-"))))</f>
        <v>-</v>
      </c>
      <c r="U76" s="52"/>
      <c r="V76" s="52"/>
      <c r="W76" s="52"/>
      <c r="X76" s="52"/>
      <c r="Y76" s="52"/>
      <c r="Z76" s="52"/>
      <c r="AA76" s="52"/>
      <c r="AB76" s="53"/>
    </row>
    <row r="77" spans="2:28" s="54" customFormat="1" ht="97.5" customHeight="1" thickBot="1">
      <c r="B77" s="411" t="str">
        <f>IF(Menú!$C$7="","-",Menú!$C$7)</f>
        <v>-</v>
      </c>
      <c r="C77" s="412"/>
      <c r="D77" s="43" t="str">
        <f>IF(B77="-","-",VLOOKUP(B77,Datos!$B$3:$C$25,2,FALSE))</f>
        <v>-</v>
      </c>
      <c r="E77" s="56"/>
      <c r="F77" s="51"/>
      <c r="G77" s="85"/>
      <c r="H77" s="85"/>
      <c r="I77" s="85"/>
      <c r="J77" s="85"/>
      <c r="K77" s="52"/>
      <c r="L77" s="52"/>
      <c r="M77" s="52"/>
      <c r="N77" s="52"/>
      <c r="O77" s="85"/>
      <c r="P77" s="85"/>
      <c r="Q77" s="50" t="str">
        <f>IF(AND(O77=Datos!$B$156,P77=Datos!$B$162),Datos!$D$167,IF(AND(O77=Datos!$B$156,P77=Datos!$B$163),Datos!$E$167,IF(AND(O77=Datos!$B$156,P77=Datos!$B$164),Datos!$F$167,IF(AND(O77=Datos!$B$156,P77=Datos!$B$165),Datos!$G$167,IF(AND(O77=Datos!$B$157,P77=Datos!$B$162),Datos!$D$168,IF(AND(O77=Datos!$B$157,P77=Datos!$B$163),Datos!$E$168,IF(AND(O77=Datos!$B$157,P77=Datos!$B$164),Datos!$F$168,IF(AND(O77=Datos!$B$157,P77=Datos!$B$165),Datos!$G$168,IF(AND(O77=Datos!$B$158,P77=Datos!$B$162),Datos!$D$169,IF(AND(O77=Datos!$B$158,P77=Datos!$B$163),Datos!$E$169,IF(AND(O77=Datos!$B$158,P77=Datos!$B$164),Datos!$F$169,IF(AND(O77=Datos!$B$158,P77=Datos!$B$165),Datos!$G$169,IF(AND(O77=Datos!$B$159,P77=Datos!$B$162),"N/A",IF(AND(O77=Datos!$B$159,P77=Datos!$B$163),"N/A",IF(AND(O77=Datos!$B$159,P77=Datos!$B$164),"N/A",IF(AND(O77=Datos!$B$159,P77=Datos!$B$165),"N/A","-"))))))))))))))))</f>
        <v>-</v>
      </c>
      <c r="R77" s="85"/>
      <c r="S77" s="50" t="str">
        <f>(IF(AND(Q77=Datos!$D$167,R77=Datos!$B$171),Datos!$D$176,IF(AND(Q77=Datos!$D$168,R77=Datos!$B$171),Datos!$D$176,IF(AND(Q77=Datos!$D$169,R77=Datos!$B$171),Datos!$F$176,IF(AND(Q77=Datos!$E$167,R77=Datos!$B$171),Datos!$D$176,IF(AND(Q77=Datos!$E$168,R77=Datos!$B$171),Datos!$E$176,IF(AND(Q77=Datos!$E$169,R77=Datos!$B$171),Datos!$F$176,IF(AND(Q77=Datos!$F$167,R77=Datos!$B$171),Datos!$E$176,IF(AND(Q77=Datos!$F$168,R77=Datos!$B$171),Datos!$E$176,IF(AND(Q77=Datos!$F$169,R77=Datos!$B$171),Datos!$G$176,IF(AND(Q77=Datos!$G$167,R77=Datos!$B$171),Datos!$E$176,IF(AND(Q77=Datos!$G$168,R77=Datos!$B$171),Datos!$F$176,IF(AND(Q77=Datos!$G$169,R77=Datos!$B$171),Datos!$G$176,IF(AND(Q77=Datos!$D$167,R77=Datos!$B$172),Datos!$D$178,IF(AND(Q77=Datos!$D$168,R77=Datos!$B$172),Datos!$D$178,IF(AND(Q77=Datos!$D$169,R77=Datos!$B$172),Datos!$F$178,IF(AND(Q77=Datos!$E$167,R77=Datos!$B$172),Datos!$D$178,IF(AND(Q77=Datos!$E$168,R77=Datos!$B$172),Datos!$E$178,IF(AND(Q77=Datos!$E$169,R77=Datos!$B$172),Datos!$F$178,IF(AND(Q77=Datos!$F$167,R77=Datos!$B$172),Datos!$E$178,IF(AND(Q77=Datos!$F$168,R77=Datos!$B$172),Datos!$E$178,IF(AND(Q77=Datos!$F$169,R77=Datos!$B$172),Datos!$G$178,IF(AND(Q77=Datos!$G$167,R77=Datos!$B$172),Datos!$E$178,IF(AND(Q77=Datos!$G$168,R77=Datos!$B$172),Datos!$F$178,IF(AND(Q77=Datos!$G$169,R77=Datos!$B$172),Datos!$G$179,IF(AND(Q77=Datos!$D$167,R77=Datos!$B$173),Datos!$D$180,IF(AND(Q77=Datos!$D$168,R77=Datos!$B$173),Datos!$D$180,IF(AND(Q77=Datos!$D$169,R77=Datos!$B$173),Datos!$F$180,IF(AND(Q77=Datos!$E$167,R77=Datos!$B$173),Datos!$D$180,IF(AND(Q77=Datos!$E$168,R77=Datos!$B$173),Datos!$E$180,IF(AND(Q77=Datos!$E$169,R77=Datos!$B$173),Datos!$F$180,IF(AND(Q77=Datos!$F$167,R77=Datos!$B$173),Datos!$E$180,IF(AND(Q77=Datos!$F$168,R77=Datos!$B$173),Datos!$E$180,IF(AND(Q77=Datos!$F$169,R77=Datos!$B$173),Datos!$G$180,IF(AND(Q77=Datos!$G$167,R77=Datos!$B$173),Datos!$E$180,IF(AND(Q77=Datos!$G$168,R77=Datos!$B$173),Datos!$F$180,IF(AND(Q77=Datos!$G$169,R77=Datos!$B$173),Datos!$G$180,IF(AND(Q77=Datos!$D$167,R77=Datos!$B$174),Datos!$D$182,IF(AND(Q77=Datos!$D$168,R77=Datos!$B$174),Datos!$D$182,IF(AND(Q77=Datos!$D$169,R77=Datos!$B$174),Datos!$F$182,IF(AND(Q77=Datos!$E$167,R77=Datos!$B$174),Datos!$D$182,IF(AND(Q77=Datos!$E$168,R77=Datos!$B$174),Datos!$E$182,IF(AND(Q77=Datos!$E$169,R77=Datos!$B$174),Datos!$F$182,IF(AND(Q77=Datos!$F$167,R77=Datos!$B$174),Datos!$E$182,IF(AND(Q77=Datos!$F$168,R77=Datos!$B$174),Datos!$E$182,IF(AND(Q77=Datos!$F$169,R77=Datos!$B$174),Datos!$G$182,IF(AND(Q77=Datos!$G$167,R77=Datos!$B$174),Datos!$E$183,IF(AND(Q77=Datos!$G$168,R77=Datos!$B$174),Datos!$F$182,IF(AND(Q77=Datos!$G$169,R77=Datos!$B$174),Datos!$G$183,IF(O77=Datos!$B$159,Datos!$G$183,"-"))))))))))))))))))))))))))))))))))))))))))))))))))</f>
        <v>-</v>
      </c>
      <c r="T77" s="50" t="str">
        <f t="shared" si="1"/>
        <v>-</v>
      </c>
      <c r="U77" s="52"/>
      <c r="V77" s="52"/>
      <c r="W77" s="52"/>
      <c r="X77" s="52"/>
      <c r="Y77" s="52"/>
      <c r="Z77" s="52"/>
      <c r="AA77" s="52"/>
      <c r="AB77" s="53"/>
    </row>
    <row r="78" spans="2:28" s="54" customFormat="1" ht="97.5" customHeight="1" thickBot="1">
      <c r="B78" s="411" t="str">
        <f>IF(Menú!$C$7="","-",Menú!$C$7)</f>
        <v>-</v>
      </c>
      <c r="C78" s="412"/>
      <c r="D78" s="43" t="str">
        <f>IF(B78="-","-",VLOOKUP(B78,Datos!$B$3:$C$25,2,FALSE))</f>
        <v>-</v>
      </c>
      <c r="E78" s="56"/>
      <c r="F78" s="51"/>
      <c r="G78" s="85"/>
      <c r="H78" s="85"/>
      <c r="I78" s="85"/>
      <c r="J78" s="85"/>
      <c r="K78" s="52"/>
      <c r="L78" s="52"/>
      <c r="M78" s="52"/>
      <c r="N78" s="52"/>
      <c r="O78" s="85"/>
      <c r="P78" s="85"/>
      <c r="Q78" s="50" t="str">
        <f>IF(AND(O78=Datos!$B$156,P78=Datos!$B$162),Datos!$D$167,IF(AND(O78=Datos!$B$156,P78=Datos!$B$163),Datos!$E$167,IF(AND(O78=Datos!$B$156,P78=Datos!$B$164),Datos!$F$167,IF(AND(O78=Datos!$B$156,P78=Datos!$B$165),Datos!$G$167,IF(AND(O78=Datos!$B$157,P78=Datos!$B$162),Datos!$D$168,IF(AND(O78=Datos!$B$157,P78=Datos!$B$163),Datos!$E$168,IF(AND(O78=Datos!$B$157,P78=Datos!$B$164),Datos!$F$168,IF(AND(O78=Datos!$B$157,P78=Datos!$B$165),Datos!$G$168,IF(AND(O78=Datos!$B$158,P78=Datos!$B$162),Datos!$D$169,IF(AND(O78=Datos!$B$158,P78=Datos!$B$163),Datos!$E$169,IF(AND(O78=Datos!$B$158,P78=Datos!$B$164),Datos!$F$169,IF(AND(O78=Datos!$B$158,P78=Datos!$B$165),Datos!$G$169,IF(AND(O78=Datos!$B$159,P78=Datos!$B$162),"N/A",IF(AND(O78=Datos!$B$159,P78=Datos!$B$163),"N/A",IF(AND(O78=Datos!$B$159,P78=Datos!$B$164),"N/A",IF(AND(O78=Datos!$B$159,P78=Datos!$B$165),"N/A","-"))))))))))))))))</f>
        <v>-</v>
      </c>
      <c r="R78" s="85"/>
      <c r="S78" s="50" t="str">
        <f>(IF(AND(Q78=Datos!$D$167,R78=Datos!$B$171),Datos!$D$176,IF(AND(Q78=Datos!$D$168,R78=Datos!$B$171),Datos!$D$176,IF(AND(Q78=Datos!$D$169,R78=Datos!$B$171),Datos!$F$176,IF(AND(Q78=Datos!$E$167,R78=Datos!$B$171),Datos!$D$176,IF(AND(Q78=Datos!$E$168,R78=Datos!$B$171),Datos!$E$176,IF(AND(Q78=Datos!$E$169,R78=Datos!$B$171),Datos!$F$176,IF(AND(Q78=Datos!$F$167,R78=Datos!$B$171),Datos!$E$176,IF(AND(Q78=Datos!$F$168,R78=Datos!$B$171),Datos!$E$176,IF(AND(Q78=Datos!$F$169,R78=Datos!$B$171),Datos!$G$176,IF(AND(Q78=Datos!$G$167,R78=Datos!$B$171),Datos!$E$176,IF(AND(Q78=Datos!$G$168,R78=Datos!$B$171),Datos!$F$176,IF(AND(Q78=Datos!$G$169,R78=Datos!$B$171),Datos!$G$176,IF(AND(Q78=Datos!$D$167,R78=Datos!$B$172),Datos!$D$178,IF(AND(Q78=Datos!$D$168,R78=Datos!$B$172),Datos!$D$178,IF(AND(Q78=Datos!$D$169,R78=Datos!$B$172),Datos!$F$178,IF(AND(Q78=Datos!$E$167,R78=Datos!$B$172),Datos!$D$178,IF(AND(Q78=Datos!$E$168,R78=Datos!$B$172),Datos!$E$178,IF(AND(Q78=Datos!$E$169,R78=Datos!$B$172),Datos!$F$178,IF(AND(Q78=Datos!$F$167,R78=Datos!$B$172),Datos!$E$178,IF(AND(Q78=Datos!$F$168,R78=Datos!$B$172),Datos!$E$178,IF(AND(Q78=Datos!$F$169,R78=Datos!$B$172),Datos!$G$178,IF(AND(Q78=Datos!$G$167,R78=Datos!$B$172),Datos!$E$178,IF(AND(Q78=Datos!$G$168,R78=Datos!$B$172),Datos!$F$178,IF(AND(Q78=Datos!$G$169,R78=Datos!$B$172),Datos!$G$179,IF(AND(Q78=Datos!$D$167,R78=Datos!$B$173),Datos!$D$180,IF(AND(Q78=Datos!$D$168,R78=Datos!$B$173),Datos!$D$180,IF(AND(Q78=Datos!$D$169,R78=Datos!$B$173),Datos!$F$180,IF(AND(Q78=Datos!$E$167,R78=Datos!$B$173),Datos!$D$180,IF(AND(Q78=Datos!$E$168,R78=Datos!$B$173),Datos!$E$180,IF(AND(Q78=Datos!$E$169,R78=Datos!$B$173),Datos!$F$180,IF(AND(Q78=Datos!$F$167,R78=Datos!$B$173),Datos!$E$180,IF(AND(Q78=Datos!$F$168,R78=Datos!$B$173),Datos!$E$180,IF(AND(Q78=Datos!$F$169,R78=Datos!$B$173),Datos!$G$180,IF(AND(Q78=Datos!$G$167,R78=Datos!$B$173),Datos!$E$180,IF(AND(Q78=Datos!$G$168,R78=Datos!$B$173),Datos!$F$180,IF(AND(Q78=Datos!$G$169,R78=Datos!$B$173),Datos!$G$180,IF(AND(Q78=Datos!$D$167,R78=Datos!$B$174),Datos!$D$182,IF(AND(Q78=Datos!$D$168,R78=Datos!$B$174),Datos!$D$182,IF(AND(Q78=Datos!$D$169,R78=Datos!$B$174),Datos!$F$182,IF(AND(Q78=Datos!$E$167,R78=Datos!$B$174),Datos!$D$182,IF(AND(Q78=Datos!$E$168,R78=Datos!$B$174),Datos!$E$182,IF(AND(Q78=Datos!$E$169,R78=Datos!$B$174),Datos!$F$182,IF(AND(Q78=Datos!$F$167,R78=Datos!$B$174),Datos!$E$182,IF(AND(Q78=Datos!$F$168,R78=Datos!$B$174),Datos!$E$182,IF(AND(Q78=Datos!$F$169,R78=Datos!$B$174),Datos!$G$182,IF(AND(Q78=Datos!$G$167,R78=Datos!$B$174),Datos!$E$183,IF(AND(Q78=Datos!$G$168,R78=Datos!$B$174),Datos!$F$182,IF(AND(Q78=Datos!$G$169,R78=Datos!$B$174),Datos!$G$183,IF(O78=Datos!$B$159,Datos!$G$183,"-"))))))))))))))))))))))))))))))))))))))))))))))))))</f>
        <v>-</v>
      </c>
      <c r="T78" s="50" t="str">
        <f t="shared" si="1"/>
        <v>-</v>
      </c>
      <c r="U78" s="52"/>
      <c r="V78" s="52"/>
      <c r="W78" s="52"/>
      <c r="X78" s="52"/>
      <c r="Y78" s="52"/>
      <c r="Z78" s="52"/>
      <c r="AA78" s="52"/>
      <c r="AB78" s="53"/>
    </row>
    <row r="79" spans="2:28" s="54" customFormat="1" ht="97.5" customHeight="1" thickBot="1">
      <c r="B79" s="411" t="str">
        <f>IF(Menú!$C$7="","-",Menú!$C$7)</f>
        <v>-</v>
      </c>
      <c r="C79" s="412"/>
      <c r="D79" s="43" t="str">
        <f>IF(B79="-","-",VLOOKUP(B79,Datos!$B$3:$C$25,2,FALSE))</f>
        <v>-</v>
      </c>
      <c r="E79" s="56"/>
      <c r="F79" s="51"/>
      <c r="G79" s="85"/>
      <c r="H79" s="85"/>
      <c r="I79" s="85"/>
      <c r="J79" s="85"/>
      <c r="K79" s="52"/>
      <c r="L79" s="52"/>
      <c r="M79" s="52"/>
      <c r="N79" s="52"/>
      <c r="O79" s="85"/>
      <c r="P79" s="85"/>
      <c r="Q79" s="50" t="str">
        <f>IF(AND(O79=Datos!$B$156,P79=Datos!$B$162),Datos!$D$167,IF(AND(O79=Datos!$B$156,P79=Datos!$B$163),Datos!$E$167,IF(AND(O79=Datos!$B$156,P79=Datos!$B$164),Datos!$F$167,IF(AND(O79=Datos!$B$156,P79=Datos!$B$165),Datos!$G$167,IF(AND(O79=Datos!$B$157,P79=Datos!$B$162),Datos!$D$168,IF(AND(O79=Datos!$B$157,P79=Datos!$B$163),Datos!$E$168,IF(AND(O79=Datos!$B$157,P79=Datos!$B$164),Datos!$F$168,IF(AND(O79=Datos!$B$157,P79=Datos!$B$165),Datos!$G$168,IF(AND(O79=Datos!$B$158,P79=Datos!$B$162),Datos!$D$169,IF(AND(O79=Datos!$B$158,P79=Datos!$B$163),Datos!$E$169,IF(AND(O79=Datos!$B$158,P79=Datos!$B$164),Datos!$F$169,IF(AND(O79=Datos!$B$158,P79=Datos!$B$165),Datos!$G$169,IF(AND(O79=Datos!$B$159,P79=Datos!$B$162),"N/A",IF(AND(O79=Datos!$B$159,P79=Datos!$B$163),"N/A",IF(AND(O79=Datos!$B$159,P79=Datos!$B$164),"N/A",IF(AND(O79=Datos!$B$159,P79=Datos!$B$165),"N/A","-"))))))))))))))))</f>
        <v>-</v>
      </c>
      <c r="R79" s="85"/>
      <c r="S79" s="50" t="str">
        <f>(IF(AND(Q79=Datos!$D$167,R79=Datos!$B$171),Datos!$D$176,IF(AND(Q79=Datos!$D$168,R79=Datos!$B$171),Datos!$D$176,IF(AND(Q79=Datos!$D$169,R79=Datos!$B$171),Datos!$F$176,IF(AND(Q79=Datos!$E$167,R79=Datos!$B$171),Datos!$D$176,IF(AND(Q79=Datos!$E$168,R79=Datos!$B$171),Datos!$E$176,IF(AND(Q79=Datos!$E$169,R79=Datos!$B$171),Datos!$F$176,IF(AND(Q79=Datos!$F$167,R79=Datos!$B$171),Datos!$E$176,IF(AND(Q79=Datos!$F$168,R79=Datos!$B$171),Datos!$E$176,IF(AND(Q79=Datos!$F$169,R79=Datos!$B$171),Datos!$G$176,IF(AND(Q79=Datos!$G$167,R79=Datos!$B$171),Datos!$E$176,IF(AND(Q79=Datos!$G$168,R79=Datos!$B$171),Datos!$F$176,IF(AND(Q79=Datos!$G$169,R79=Datos!$B$171),Datos!$G$176,IF(AND(Q79=Datos!$D$167,R79=Datos!$B$172),Datos!$D$178,IF(AND(Q79=Datos!$D$168,R79=Datos!$B$172),Datos!$D$178,IF(AND(Q79=Datos!$D$169,R79=Datos!$B$172),Datos!$F$178,IF(AND(Q79=Datos!$E$167,R79=Datos!$B$172),Datos!$D$178,IF(AND(Q79=Datos!$E$168,R79=Datos!$B$172),Datos!$E$178,IF(AND(Q79=Datos!$E$169,R79=Datos!$B$172),Datos!$F$178,IF(AND(Q79=Datos!$F$167,R79=Datos!$B$172),Datos!$E$178,IF(AND(Q79=Datos!$F$168,R79=Datos!$B$172),Datos!$E$178,IF(AND(Q79=Datos!$F$169,R79=Datos!$B$172),Datos!$G$178,IF(AND(Q79=Datos!$G$167,R79=Datos!$B$172),Datos!$E$178,IF(AND(Q79=Datos!$G$168,R79=Datos!$B$172),Datos!$F$178,IF(AND(Q79=Datos!$G$169,R79=Datos!$B$172),Datos!$G$179,IF(AND(Q79=Datos!$D$167,R79=Datos!$B$173),Datos!$D$180,IF(AND(Q79=Datos!$D$168,R79=Datos!$B$173),Datos!$D$180,IF(AND(Q79=Datos!$D$169,R79=Datos!$B$173),Datos!$F$180,IF(AND(Q79=Datos!$E$167,R79=Datos!$B$173),Datos!$D$180,IF(AND(Q79=Datos!$E$168,R79=Datos!$B$173),Datos!$E$180,IF(AND(Q79=Datos!$E$169,R79=Datos!$B$173),Datos!$F$180,IF(AND(Q79=Datos!$F$167,R79=Datos!$B$173),Datos!$E$180,IF(AND(Q79=Datos!$F$168,R79=Datos!$B$173),Datos!$E$180,IF(AND(Q79=Datos!$F$169,R79=Datos!$B$173),Datos!$G$180,IF(AND(Q79=Datos!$G$167,R79=Datos!$B$173),Datos!$E$180,IF(AND(Q79=Datos!$G$168,R79=Datos!$B$173),Datos!$F$180,IF(AND(Q79=Datos!$G$169,R79=Datos!$B$173),Datos!$G$180,IF(AND(Q79=Datos!$D$167,R79=Datos!$B$174),Datos!$D$182,IF(AND(Q79=Datos!$D$168,R79=Datos!$B$174),Datos!$D$182,IF(AND(Q79=Datos!$D$169,R79=Datos!$B$174),Datos!$F$182,IF(AND(Q79=Datos!$E$167,R79=Datos!$B$174),Datos!$D$182,IF(AND(Q79=Datos!$E$168,R79=Datos!$B$174),Datos!$E$182,IF(AND(Q79=Datos!$E$169,R79=Datos!$B$174),Datos!$F$182,IF(AND(Q79=Datos!$F$167,R79=Datos!$B$174),Datos!$E$182,IF(AND(Q79=Datos!$F$168,R79=Datos!$B$174),Datos!$E$182,IF(AND(Q79=Datos!$F$169,R79=Datos!$B$174),Datos!$G$182,IF(AND(Q79=Datos!$G$167,R79=Datos!$B$174),Datos!$E$183,IF(AND(Q79=Datos!$G$168,R79=Datos!$B$174),Datos!$F$182,IF(AND(Q79=Datos!$G$169,R79=Datos!$B$174),Datos!$G$183,IF(O79=Datos!$B$159,Datos!$G$183,"-"))))))))))))))))))))))))))))))))))))))))))))))))))</f>
        <v>-</v>
      </c>
      <c r="T79" s="50" t="str">
        <f t="shared" si="1"/>
        <v>-</v>
      </c>
      <c r="U79" s="52"/>
      <c r="V79" s="52"/>
      <c r="W79" s="52"/>
      <c r="X79" s="52"/>
      <c r="Y79" s="52"/>
      <c r="Z79" s="52"/>
      <c r="AA79" s="52"/>
      <c r="AB79" s="53"/>
    </row>
    <row r="80" spans="2:28" s="54" customFormat="1" ht="97.5" customHeight="1" thickBot="1">
      <c r="B80" s="411" t="str">
        <f>IF(Menú!$C$7="","-",Menú!$C$7)</f>
        <v>-</v>
      </c>
      <c r="C80" s="412"/>
      <c r="D80" s="43" t="str">
        <f>IF(B80="-","-",VLOOKUP(B80,Datos!$B$3:$C$25,2,FALSE))</f>
        <v>-</v>
      </c>
      <c r="E80" s="56"/>
      <c r="F80" s="51"/>
      <c r="G80" s="85"/>
      <c r="H80" s="85"/>
      <c r="I80" s="85"/>
      <c r="J80" s="85"/>
      <c r="K80" s="52"/>
      <c r="L80" s="52"/>
      <c r="M80" s="52"/>
      <c r="N80" s="52"/>
      <c r="O80" s="85"/>
      <c r="P80" s="85"/>
      <c r="Q80" s="50" t="str">
        <f>IF(AND(O80=Datos!$B$156,P80=Datos!$B$162),Datos!$D$167,IF(AND(O80=Datos!$B$156,P80=Datos!$B$163),Datos!$E$167,IF(AND(O80=Datos!$B$156,P80=Datos!$B$164),Datos!$F$167,IF(AND(O80=Datos!$B$156,P80=Datos!$B$165),Datos!$G$167,IF(AND(O80=Datos!$B$157,P80=Datos!$B$162),Datos!$D$168,IF(AND(O80=Datos!$B$157,P80=Datos!$B$163),Datos!$E$168,IF(AND(O80=Datos!$B$157,P80=Datos!$B$164),Datos!$F$168,IF(AND(O80=Datos!$B$157,P80=Datos!$B$165),Datos!$G$168,IF(AND(O80=Datos!$B$158,P80=Datos!$B$162),Datos!$D$169,IF(AND(O80=Datos!$B$158,P80=Datos!$B$163),Datos!$E$169,IF(AND(O80=Datos!$B$158,P80=Datos!$B$164),Datos!$F$169,IF(AND(O80=Datos!$B$158,P80=Datos!$B$165),Datos!$G$169,IF(AND(O80=Datos!$B$159,P80=Datos!$B$162),"N/A",IF(AND(O80=Datos!$B$159,P80=Datos!$B$163),"N/A",IF(AND(O80=Datos!$B$159,P80=Datos!$B$164),"N/A",IF(AND(O80=Datos!$B$159,P80=Datos!$B$165),"N/A","-"))))))))))))))))</f>
        <v>-</v>
      </c>
      <c r="R80" s="85"/>
      <c r="S80" s="50" t="str">
        <f>(IF(AND(Q80=Datos!$D$167,R80=Datos!$B$171),Datos!$D$176,IF(AND(Q80=Datos!$D$168,R80=Datos!$B$171),Datos!$D$176,IF(AND(Q80=Datos!$D$169,R80=Datos!$B$171),Datos!$F$176,IF(AND(Q80=Datos!$E$167,R80=Datos!$B$171),Datos!$D$176,IF(AND(Q80=Datos!$E$168,R80=Datos!$B$171),Datos!$E$176,IF(AND(Q80=Datos!$E$169,R80=Datos!$B$171),Datos!$F$176,IF(AND(Q80=Datos!$F$167,R80=Datos!$B$171),Datos!$E$176,IF(AND(Q80=Datos!$F$168,R80=Datos!$B$171),Datos!$E$176,IF(AND(Q80=Datos!$F$169,R80=Datos!$B$171),Datos!$G$176,IF(AND(Q80=Datos!$G$167,R80=Datos!$B$171),Datos!$E$176,IF(AND(Q80=Datos!$G$168,R80=Datos!$B$171),Datos!$F$176,IF(AND(Q80=Datos!$G$169,R80=Datos!$B$171),Datos!$G$176,IF(AND(Q80=Datos!$D$167,R80=Datos!$B$172),Datos!$D$178,IF(AND(Q80=Datos!$D$168,R80=Datos!$B$172),Datos!$D$178,IF(AND(Q80=Datos!$D$169,R80=Datos!$B$172),Datos!$F$178,IF(AND(Q80=Datos!$E$167,R80=Datos!$B$172),Datos!$D$178,IF(AND(Q80=Datos!$E$168,R80=Datos!$B$172),Datos!$E$178,IF(AND(Q80=Datos!$E$169,R80=Datos!$B$172),Datos!$F$178,IF(AND(Q80=Datos!$F$167,R80=Datos!$B$172),Datos!$E$178,IF(AND(Q80=Datos!$F$168,R80=Datos!$B$172),Datos!$E$178,IF(AND(Q80=Datos!$F$169,R80=Datos!$B$172),Datos!$G$178,IF(AND(Q80=Datos!$G$167,R80=Datos!$B$172),Datos!$E$178,IF(AND(Q80=Datos!$G$168,R80=Datos!$B$172),Datos!$F$178,IF(AND(Q80=Datos!$G$169,R80=Datos!$B$172),Datos!$G$179,IF(AND(Q80=Datos!$D$167,R80=Datos!$B$173),Datos!$D$180,IF(AND(Q80=Datos!$D$168,R80=Datos!$B$173),Datos!$D$180,IF(AND(Q80=Datos!$D$169,R80=Datos!$B$173),Datos!$F$180,IF(AND(Q80=Datos!$E$167,R80=Datos!$B$173),Datos!$D$180,IF(AND(Q80=Datos!$E$168,R80=Datos!$B$173),Datos!$E$180,IF(AND(Q80=Datos!$E$169,R80=Datos!$B$173),Datos!$F$180,IF(AND(Q80=Datos!$F$167,R80=Datos!$B$173),Datos!$E$180,IF(AND(Q80=Datos!$F$168,R80=Datos!$B$173),Datos!$E$180,IF(AND(Q80=Datos!$F$169,R80=Datos!$B$173),Datos!$G$180,IF(AND(Q80=Datos!$G$167,R80=Datos!$B$173),Datos!$E$180,IF(AND(Q80=Datos!$G$168,R80=Datos!$B$173),Datos!$F$180,IF(AND(Q80=Datos!$G$169,R80=Datos!$B$173),Datos!$G$180,IF(AND(Q80=Datos!$D$167,R80=Datos!$B$174),Datos!$D$182,IF(AND(Q80=Datos!$D$168,R80=Datos!$B$174),Datos!$D$182,IF(AND(Q80=Datos!$D$169,R80=Datos!$B$174),Datos!$F$182,IF(AND(Q80=Datos!$E$167,R80=Datos!$B$174),Datos!$D$182,IF(AND(Q80=Datos!$E$168,R80=Datos!$B$174),Datos!$E$182,IF(AND(Q80=Datos!$E$169,R80=Datos!$B$174),Datos!$F$182,IF(AND(Q80=Datos!$F$167,R80=Datos!$B$174),Datos!$E$182,IF(AND(Q80=Datos!$F$168,R80=Datos!$B$174),Datos!$E$182,IF(AND(Q80=Datos!$F$169,R80=Datos!$B$174),Datos!$G$182,IF(AND(Q80=Datos!$G$167,R80=Datos!$B$174),Datos!$E$183,IF(AND(Q80=Datos!$G$168,R80=Datos!$B$174),Datos!$F$182,IF(AND(Q80=Datos!$G$169,R80=Datos!$B$174),Datos!$G$183,IF(O80=Datos!$B$159,Datos!$G$183,"-"))))))))))))))))))))))))))))))))))))))))))))))))))</f>
        <v>-</v>
      </c>
      <c r="T80" s="50" t="str">
        <f t="shared" si="1"/>
        <v>-</v>
      </c>
      <c r="U80" s="52"/>
      <c r="V80" s="52"/>
      <c r="W80" s="52"/>
      <c r="X80" s="52"/>
      <c r="Y80" s="52"/>
      <c r="Z80" s="52"/>
      <c r="AA80" s="52"/>
      <c r="AB80" s="53"/>
    </row>
    <row r="81" spans="2:28" s="54" customFormat="1" ht="97.5" customHeight="1" thickBot="1">
      <c r="B81" s="411" t="str">
        <f>IF(Menú!$C$7="","-",Menú!$C$7)</f>
        <v>-</v>
      </c>
      <c r="C81" s="412"/>
      <c r="D81" s="43" t="str">
        <f>IF(B81="-","-",VLOOKUP(B81,Datos!$B$3:$C$25,2,FALSE))</f>
        <v>-</v>
      </c>
      <c r="E81" s="56"/>
      <c r="F81" s="51"/>
      <c r="G81" s="85"/>
      <c r="H81" s="85"/>
      <c r="I81" s="85"/>
      <c r="J81" s="85"/>
      <c r="K81" s="52"/>
      <c r="L81" s="52"/>
      <c r="M81" s="52"/>
      <c r="N81" s="52"/>
      <c r="O81" s="85"/>
      <c r="P81" s="85"/>
      <c r="Q81" s="50" t="str">
        <f>IF(AND(O81=Datos!$B$156,P81=Datos!$B$162),Datos!$D$167,IF(AND(O81=Datos!$B$156,P81=Datos!$B$163),Datos!$E$167,IF(AND(O81=Datos!$B$156,P81=Datos!$B$164),Datos!$F$167,IF(AND(O81=Datos!$B$156,P81=Datos!$B$165),Datos!$G$167,IF(AND(O81=Datos!$B$157,P81=Datos!$B$162),Datos!$D$168,IF(AND(O81=Datos!$B$157,P81=Datos!$B$163),Datos!$E$168,IF(AND(O81=Datos!$B$157,P81=Datos!$B$164),Datos!$F$168,IF(AND(O81=Datos!$B$157,P81=Datos!$B$165),Datos!$G$168,IF(AND(O81=Datos!$B$158,P81=Datos!$B$162),Datos!$D$169,IF(AND(O81=Datos!$B$158,P81=Datos!$B$163),Datos!$E$169,IF(AND(O81=Datos!$B$158,P81=Datos!$B$164),Datos!$F$169,IF(AND(O81=Datos!$B$158,P81=Datos!$B$165),Datos!$G$169,IF(AND(O81=Datos!$B$159,P81=Datos!$B$162),"N/A",IF(AND(O81=Datos!$B$159,P81=Datos!$B$163),"N/A",IF(AND(O81=Datos!$B$159,P81=Datos!$B$164),"N/A",IF(AND(O81=Datos!$B$159,P81=Datos!$B$165),"N/A","-"))))))))))))))))</f>
        <v>-</v>
      </c>
      <c r="R81" s="85"/>
      <c r="S81" s="50" t="str">
        <f>(IF(AND(Q81=Datos!$D$167,R81=Datos!$B$171),Datos!$D$176,IF(AND(Q81=Datos!$D$168,R81=Datos!$B$171),Datos!$D$176,IF(AND(Q81=Datos!$D$169,R81=Datos!$B$171),Datos!$F$176,IF(AND(Q81=Datos!$E$167,R81=Datos!$B$171),Datos!$D$176,IF(AND(Q81=Datos!$E$168,R81=Datos!$B$171),Datos!$E$176,IF(AND(Q81=Datos!$E$169,R81=Datos!$B$171),Datos!$F$176,IF(AND(Q81=Datos!$F$167,R81=Datos!$B$171),Datos!$E$176,IF(AND(Q81=Datos!$F$168,R81=Datos!$B$171),Datos!$E$176,IF(AND(Q81=Datos!$F$169,R81=Datos!$B$171),Datos!$G$176,IF(AND(Q81=Datos!$G$167,R81=Datos!$B$171),Datos!$E$176,IF(AND(Q81=Datos!$G$168,R81=Datos!$B$171),Datos!$F$176,IF(AND(Q81=Datos!$G$169,R81=Datos!$B$171),Datos!$G$176,IF(AND(Q81=Datos!$D$167,R81=Datos!$B$172),Datos!$D$178,IF(AND(Q81=Datos!$D$168,R81=Datos!$B$172),Datos!$D$178,IF(AND(Q81=Datos!$D$169,R81=Datos!$B$172),Datos!$F$178,IF(AND(Q81=Datos!$E$167,R81=Datos!$B$172),Datos!$D$178,IF(AND(Q81=Datos!$E$168,R81=Datos!$B$172),Datos!$E$178,IF(AND(Q81=Datos!$E$169,R81=Datos!$B$172),Datos!$F$178,IF(AND(Q81=Datos!$F$167,R81=Datos!$B$172),Datos!$E$178,IF(AND(Q81=Datos!$F$168,R81=Datos!$B$172),Datos!$E$178,IF(AND(Q81=Datos!$F$169,R81=Datos!$B$172),Datos!$G$178,IF(AND(Q81=Datos!$G$167,R81=Datos!$B$172),Datos!$E$178,IF(AND(Q81=Datos!$G$168,R81=Datos!$B$172),Datos!$F$178,IF(AND(Q81=Datos!$G$169,R81=Datos!$B$172),Datos!$G$179,IF(AND(Q81=Datos!$D$167,R81=Datos!$B$173),Datos!$D$180,IF(AND(Q81=Datos!$D$168,R81=Datos!$B$173),Datos!$D$180,IF(AND(Q81=Datos!$D$169,R81=Datos!$B$173),Datos!$F$180,IF(AND(Q81=Datos!$E$167,R81=Datos!$B$173),Datos!$D$180,IF(AND(Q81=Datos!$E$168,R81=Datos!$B$173),Datos!$E$180,IF(AND(Q81=Datos!$E$169,R81=Datos!$B$173),Datos!$F$180,IF(AND(Q81=Datos!$F$167,R81=Datos!$B$173),Datos!$E$180,IF(AND(Q81=Datos!$F$168,R81=Datos!$B$173),Datos!$E$180,IF(AND(Q81=Datos!$F$169,R81=Datos!$B$173),Datos!$G$180,IF(AND(Q81=Datos!$G$167,R81=Datos!$B$173),Datos!$E$180,IF(AND(Q81=Datos!$G$168,R81=Datos!$B$173),Datos!$F$180,IF(AND(Q81=Datos!$G$169,R81=Datos!$B$173),Datos!$G$180,IF(AND(Q81=Datos!$D$167,R81=Datos!$B$174),Datos!$D$182,IF(AND(Q81=Datos!$D$168,R81=Datos!$B$174),Datos!$D$182,IF(AND(Q81=Datos!$D$169,R81=Datos!$B$174),Datos!$F$182,IF(AND(Q81=Datos!$E$167,R81=Datos!$B$174),Datos!$D$182,IF(AND(Q81=Datos!$E$168,R81=Datos!$B$174),Datos!$E$182,IF(AND(Q81=Datos!$E$169,R81=Datos!$B$174),Datos!$F$182,IF(AND(Q81=Datos!$F$167,R81=Datos!$B$174),Datos!$E$182,IF(AND(Q81=Datos!$F$168,R81=Datos!$B$174),Datos!$E$182,IF(AND(Q81=Datos!$F$169,R81=Datos!$B$174),Datos!$G$182,IF(AND(Q81=Datos!$G$167,R81=Datos!$B$174),Datos!$E$183,IF(AND(Q81=Datos!$G$168,R81=Datos!$B$174),Datos!$F$182,IF(AND(Q81=Datos!$G$169,R81=Datos!$B$174),Datos!$G$183,IF(O81=Datos!$B$159,Datos!$G$183,"-"))))))))))))))))))))))))))))))))))))))))))))))))))</f>
        <v>-</v>
      </c>
      <c r="T81" s="50" t="str">
        <f t="shared" si="1"/>
        <v>-</v>
      </c>
      <c r="U81" s="52"/>
      <c r="V81" s="52"/>
      <c r="W81" s="52"/>
      <c r="X81" s="52"/>
      <c r="Y81" s="52"/>
      <c r="Z81" s="52"/>
      <c r="AA81" s="52"/>
      <c r="AB81" s="53"/>
    </row>
    <row r="82" spans="2:28" s="54" customFormat="1" ht="97.5" customHeight="1" thickBot="1">
      <c r="B82" s="411" t="str">
        <f>IF(Menú!$C$7="","-",Menú!$C$7)</f>
        <v>-</v>
      </c>
      <c r="C82" s="412"/>
      <c r="D82" s="43" t="str">
        <f>IF(B82="-","-",VLOOKUP(B82,Datos!$B$3:$C$25,2,FALSE))</f>
        <v>-</v>
      </c>
      <c r="E82" s="56"/>
      <c r="F82" s="51"/>
      <c r="G82" s="85"/>
      <c r="H82" s="85"/>
      <c r="I82" s="85"/>
      <c r="J82" s="85"/>
      <c r="K82" s="52"/>
      <c r="L82" s="52"/>
      <c r="M82" s="52"/>
      <c r="N82" s="52"/>
      <c r="O82" s="85"/>
      <c r="P82" s="85"/>
      <c r="Q82" s="50" t="str">
        <f>IF(AND(O82=Datos!$B$156,P82=Datos!$B$162),Datos!$D$167,IF(AND(O82=Datos!$B$156,P82=Datos!$B$163),Datos!$E$167,IF(AND(O82=Datos!$B$156,P82=Datos!$B$164),Datos!$F$167,IF(AND(O82=Datos!$B$156,P82=Datos!$B$165),Datos!$G$167,IF(AND(O82=Datos!$B$157,P82=Datos!$B$162),Datos!$D$168,IF(AND(O82=Datos!$B$157,P82=Datos!$B$163),Datos!$E$168,IF(AND(O82=Datos!$B$157,P82=Datos!$B$164),Datos!$F$168,IF(AND(O82=Datos!$B$157,P82=Datos!$B$165),Datos!$G$168,IF(AND(O82=Datos!$B$158,P82=Datos!$B$162),Datos!$D$169,IF(AND(O82=Datos!$B$158,P82=Datos!$B$163),Datos!$E$169,IF(AND(O82=Datos!$B$158,P82=Datos!$B$164),Datos!$F$169,IF(AND(O82=Datos!$B$158,P82=Datos!$B$165),Datos!$G$169,IF(AND(O82=Datos!$B$159,P82=Datos!$B$162),"N/A",IF(AND(O82=Datos!$B$159,P82=Datos!$B$163),"N/A",IF(AND(O82=Datos!$B$159,P82=Datos!$B$164),"N/A",IF(AND(O82=Datos!$B$159,P82=Datos!$B$165),"N/A","-"))))))))))))))))</f>
        <v>-</v>
      </c>
      <c r="R82" s="85"/>
      <c r="S82" s="50" t="str">
        <f>(IF(AND(Q82=Datos!$D$167,R82=Datos!$B$171),Datos!$D$176,IF(AND(Q82=Datos!$D$168,R82=Datos!$B$171),Datos!$D$176,IF(AND(Q82=Datos!$D$169,R82=Datos!$B$171),Datos!$F$176,IF(AND(Q82=Datos!$E$167,R82=Datos!$B$171),Datos!$D$176,IF(AND(Q82=Datos!$E$168,R82=Datos!$B$171),Datos!$E$176,IF(AND(Q82=Datos!$E$169,R82=Datos!$B$171),Datos!$F$176,IF(AND(Q82=Datos!$F$167,R82=Datos!$B$171),Datos!$E$176,IF(AND(Q82=Datos!$F$168,R82=Datos!$B$171),Datos!$E$176,IF(AND(Q82=Datos!$F$169,R82=Datos!$B$171),Datos!$G$176,IF(AND(Q82=Datos!$G$167,R82=Datos!$B$171),Datos!$E$176,IF(AND(Q82=Datos!$G$168,R82=Datos!$B$171),Datos!$F$176,IF(AND(Q82=Datos!$G$169,R82=Datos!$B$171),Datos!$G$176,IF(AND(Q82=Datos!$D$167,R82=Datos!$B$172),Datos!$D$178,IF(AND(Q82=Datos!$D$168,R82=Datos!$B$172),Datos!$D$178,IF(AND(Q82=Datos!$D$169,R82=Datos!$B$172),Datos!$F$178,IF(AND(Q82=Datos!$E$167,R82=Datos!$B$172),Datos!$D$178,IF(AND(Q82=Datos!$E$168,R82=Datos!$B$172),Datos!$E$178,IF(AND(Q82=Datos!$E$169,R82=Datos!$B$172),Datos!$F$178,IF(AND(Q82=Datos!$F$167,R82=Datos!$B$172),Datos!$E$178,IF(AND(Q82=Datos!$F$168,R82=Datos!$B$172),Datos!$E$178,IF(AND(Q82=Datos!$F$169,R82=Datos!$B$172),Datos!$G$178,IF(AND(Q82=Datos!$G$167,R82=Datos!$B$172),Datos!$E$178,IF(AND(Q82=Datos!$G$168,R82=Datos!$B$172),Datos!$F$178,IF(AND(Q82=Datos!$G$169,R82=Datos!$B$172),Datos!$G$179,IF(AND(Q82=Datos!$D$167,R82=Datos!$B$173),Datos!$D$180,IF(AND(Q82=Datos!$D$168,R82=Datos!$B$173),Datos!$D$180,IF(AND(Q82=Datos!$D$169,R82=Datos!$B$173),Datos!$F$180,IF(AND(Q82=Datos!$E$167,R82=Datos!$B$173),Datos!$D$180,IF(AND(Q82=Datos!$E$168,R82=Datos!$B$173),Datos!$E$180,IF(AND(Q82=Datos!$E$169,R82=Datos!$B$173),Datos!$F$180,IF(AND(Q82=Datos!$F$167,R82=Datos!$B$173),Datos!$E$180,IF(AND(Q82=Datos!$F$168,R82=Datos!$B$173),Datos!$E$180,IF(AND(Q82=Datos!$F$169,R82=Datos!$B$173),Datos!$G$180,IF(AND(Q82=Datos!$G$167,R82=Datos!$B$173),Datos!$E$180,IF(AND(Q82=Datos!$G$168,R82=Datos!$B$173),Datos!$F$180,IF(AND(Q82=Datos!$G$169,R82=Datos!$B$173),Datos!$G$180,IF(AND(Q82=Datos!$D$167,R82=Datos!$B$174),Datos!$D$182,IF(AND(Q82=Datos!$D$168,R82=Datos!$B$174),Datos!$D$182,IF(AND(Q82=Datos!$D$169,R82=Datos!$B$174),Datos!$F$182,IF(AND(Q82=Datos!$E$167,R82=Datos!$B$174),Datos!$D$182,IF(AND(Q82=Datos!$E$168,R82=Datos!$B$174),Datos!$E$182,IF(AND(Q82=Datos!$E$169,R82=Datos!$B$174),Datos!$F$182,IF(AND(Q82=Datos!$F$167,R82=Datos!$B$174),Datos!$E$182,IF(AND(Q82=Datos!$F$168,R82=Datos!$B$174),Datos!$E$182,IF(AND(Q82=Datos!$F$169,R82=Datos!$B$174),Datos!$G$182,IF(AND(Q82=Datos!$G$167,R82=Datos!$B$174),Datos!$E$183,IF(AND(Q82=Datos!$G$168,R82=Datos!$B$174),Datos!$F$182,IF(AND(Q82=Datos!$G$169,R82=Datos!$B$174),Datos!$G$183,IF(O82=Datos!$B$159,Datos!$G$183,"-"))))))))))))))))))))))))))))))))))))))))))))))))))</f>
        <v>-</v>
      </c>
      <c r="T82" s="50" t="str">
        <f t="shared" si="1"/>
        <v>-</v>
      </c>
      <c r="U82" s="52"/>
      <c r="V82" s="52"/>
      <c r="W82" s="52"/>
      <c r="X82" s="52"/>
      <c r="Y82" s="52"/>
      <c r="Z82" s="52"/>
      <c r="AA82" s="52"/>
      <c r="AB82" s="53"/>
    </row>
    <row r="83" spans="2:28" s="54" customFormat="1" ht="97.5" customHeight="1" thickBot="1">
      <c r="B83" s="411" t="str">
        <f>IF(Menú!$C$7="","-",Menú!$C$7)</f>
        <v>-</v>
      </c>
      <c r="C83" s="412"/>
      <c r="D83" s="43" t="str">
        <f>IF(B83="-","-",VLOOKUP(B83,Datos!$B$3:$C$25,2,FALSE))</f>
        <v>-</v>
      </c>
      <c r="E83" s="56"/>
      <c r="F83" s="51"/>
      <c r="G83" s="85"/>
      <c r="H83" s="85"/>
      <c r="I83" s="85"/>
      <c r="J83" s="85"/>
      <c r="K83" s="52"/>
      <c r="L83" s="52"/>
      <c r="M83" s="52"/>
      <c r="N83" s="52"/>
      <c r="O83" s="85"/>
      <c r="P83" s="85"/>
      <c r="Q83" s="50" t="str">
        <f>IF(AND(O83=Datos!$B$156,P83=Datos!$B$162),Datos!$D$167,IF(AND(O83=Datos!$B$156,P83=Datos!$B$163),Datos!$E$167,IF(AND(O83=Datos!$B$156,P83=Datos!$B$164),Datos!$F$167,IF(AND(O83=Datos!$B$156,P83=Datos!$B$165),Datos!$G$167,IF(AND(O83=Datos!$B$157,P83=Datos!$B$162),Datos!$D$168,IF(AND(O83=Datos!$B$157,P83=Datos!$B$163),Datos!$E$168,IF(AND(O83=Datos!$B$157,P83=Datos!$B$164),Datos!$F$168,IF(AND(O83=Datos!$B$157,P83=Datos!$B$165),Datos!$G$168,IF(AND(O83=Datos!$B$158,P83=Datos!$B$162),Datos!$D$169,IF(AND(O83=Datos!$B$158,P83=Datos!$B$163),Datos!$E$169,IF(AND(O83=Datos!$B$158,P83=Datos!$B$164),Datos!$F$169,IF(AND(O83=Datos!$B$158,P83=Datos!$B$165),Datos!$G$169,IF(AND(O83=Datos!$B$159,P83=Datos!$B$162),"N/A",IF(AND(O83=Datos!$B$159,P83=Datos!$B$163),"N/A",IF(AND(O83=Datos!$B$159,P83=Datos!$B$164),"N/A",IF(AND(O83=Datos!$B$159,P83=Datos!$B$165),"N/A","-"))))))))))))))))</f>
        <v>-</v>
      </c>
      <c r="R83" s="85"/>
      <c r="S83" s="50" t="str">
        <f>(IF(AND(Q83=Datos!$D$167,R83=Datos!$B$171),Datos!$D$176,IF(AND(Q83=Datos!$D$168,R83=Datos!$B$171),Datos!$D$176,IF(AND(Q83=Datos!$D$169,R83=Datos!$B$171),Datos!$F$176,IF(AND(Q83=Datos!$E$167,R83=Datos!$B$171),Datos!$D$176,IF(AND(Q83=Datos!$E$168,R83=Datos!$B$171),Datos!$E$176,IF(AND(Q83=Datos!$E$169,R83=Datos!$B$171),Datos!$F$176,IF(AND(Q83=Datos!$F$167,R83=Datos!$B$171),Datos!$E$176,IF(AND(Q83=Datos!$F$168,R83=Datos!$B$171),Datos!$E$176,IF(AND(Q83=Datos!$F$169,R83=Datos!$B$171),Datos!$G$176,IF(AND(Q83=Datos!$G$167,R83=Datos!$B$171),Datos!$E$176,IF(AND(Q83=Datos!$G$168,R83=Datos!$B$171),Datos!$F$176,IF(AND(Q83=Datos!$G$169,R83=Datos!$B$171),Datos!$G$176,IF(AND(Q83=Datos!$D$167,R83=Datos!$B$172),Datos!$D$178,IF(AND(Q83=Datos!$D$168,R83=Datos!$B$172),Datos!$D$178,IF(AND(Q83=Datos!$D$169,R83=Datos!$B$172),Datos!$F$178,IF(AND(Q83=Datos!$E$167,R83=Datos!$B$172),Datos!$D$178,IF(AND(Q83=Datos!$E$168,R83=Datos!$B$172),Datos!$E$178,IF(AND(Q83=Datos!$E$169,R83=Datos!$B$172),Datos!$F$178,IF(AND(Q83=Datos!$F$167,R83=Datos!$B$172),Datos!$E$178,IF(AND(Q83=Datos!$F$168,R83=Datos!$B$172),Datos!$E$178,IF(AND(Q83=Datos!$F$169,R83=Datos!$B$172),Datos!$G$178,IF(AND(Q83=Datos!$G$167,R83=Datos!$B$172),Datos!$E$178,IF(AND(Q83=Datos!$G$168,R83=Datos!$B$172),Datos!$F$178,IF(AND(Q83=Datos!$G$169,R83=Datos!$B$172),Datos!$G$179,IF(AND(Q83=Datos!$D$167,R83=Datos!$B$173),Datos!$D$180,IF(AND(Q83=Datos!$D$168,R83=Datos!$B$173),Datos!$D$180,IF(AND(Q83=Datos!$D$169,R83=Datos!$B$173),Datos!$F$180,IF(AND(Q83=Datos!$E$167,R83=Datos!$B$173),Datos!$D$180,IF(AND(Q83=Datos!$E$168,R83=Datos!$B$173),Datos!$E$180,IF(AND(Q83=Datos!$E$169,R83=Datos!$B$173),Datos!$F$180,IF(AND(Q83=Datos!$F$167,R83=Datos!$B$173),Datos!$E$180,IF(AND(Q83=Datos!$F$168,R83=Datos!$B$173),Datos!$E$180,IF(AND(Q83=Datos!$F$169,R83=Datos!$B$173),Datos!$G$180,IF(AND(Q83=Datos!$G$167,R83=Datos!$B$173),Datos!$E$180,IF(AND(Q83=Datos!$G$168,R83=Datos!$B$173),Datos!$F$180,IF(AND(Q83=Datos!$G$169,R83=Datos!$B$173),Datos!$G$180,IF(AND(Q83=Datos!$D$167,R83=Datos!$B$174),Datos!$D$182,IF(AND(Q83=Datos!$D$168,R83=Datos!$B$174),Datos!$D$182,IF(AND(Q83=Datos!$D$169,R83=Datos!$B$174),Datos!$F$182,IF(AND(Q83=Datos!$E$167,R83=Datos!$B$174),Datos!$D$182,IF(AND(Q83=Datos!$E$168,R83=Datos!$B$174),Datos!$E$182,IF(AND(Q83=Datos!$E$169,R83=Datos!$B$174),Datos!$F$182,IF(AND(Q83=Datos!$F$167,R83=Datos!$B$174),Datos!$E$182,IF(AND(Q83=Datos!$F$168,R83=Datos!$B$174),Datos!$E$182,IF(AND(Q83=Datos!$F$169,R83=Datos!$B$174),Datos!$G$182,IF(AND(Q83=Datos!$G$167,R83=Datos!$B$174),Datos!$E$183,IF(AND(Q83=Datos!$G$168,R83=Datos!$B$174),Datos!$F$182,IF(AND(Q83=Datos!$G$169,R83=Datos!$B$174),Datos!$G$183,IF(O83=Datos!$B$159,Datos!$G$183,"-"))))))))))))))))))))))))))))))))))))))))))))))))))</f>
        <v>-</v>
      </c>
      <c r="T83" s="50" t="str">
        <f t="shared" si="1"/>
        <v>-</v>
      </c>
      <c r="U83" s="52"/>
      <c r="V83" s="52"/>
      <c r="W83" s="52"/>
      <c r="X83" s="52"/>
      <c r="Y83" s="52"/>
      <c r="Z83" s="52"/>
      <c r="AA83" s="52"/>
      <c r="AB83" s="53"/>
    </row>
    <row r="84" spans="2:28" s="54" customFormat="1" ht="97.5" customHeight="1" thickBot="1">
      <c r="B84" s="411" t="str">
        <f>IF(Menú!$C$7="","-",Menú!$C$7)</f>
        <v>-</v>
      </c>
      <c r="C84" s="412"/>
      <c r="D84" s="43" t="str">
        <f>IF(B84="-","-",VLOOKUP(B84,Datos!$B$3:$C$25,2,FALSE))</f>
        <v>-</v>
      </c>
      <c r="E84" s="56"/>
      <c r="F84" s="51"/>
      <c r="G84" s="85"/>
      <c r="H84" s="85"/>
      <c r="I84" s="85"/>
      <c r="J84" s="85"/>
      <c r="K84" s="52"/>
      <c r="L84" s="52"/>
      <c r="M84" s="52"/>
      <c r="N84" s="52"/>
      <c r="O84" s="85"/>
      <c r="P84" s="85"/>
      <c r="Q84" s="50" t="str">
        <f>IF(AND(O84=Datos!$B$156,P84=Datos!$B$162),Datos!$D$167,IF(AND(O84=Datos!$B$156,P84=Datos!$B$163),Datos!$E$167,IF(AND(O84=Datos!$B$156,P84=Datos!$B$164),Datos!$F$167,IF(AND(O84=Datos!$B$156,P84=Datos!$B$165),Datos!$G$167,IF(AND(O84=Datos!$B$157,P84=Datos!$B$162),Datos!$D$168,IF(AND(O84=Datos!$B$157,P84=Datos!$B$163),Datos!$E$168,IF(AND(O84=Datos!$B$157,P84=Datos!$B$164),Datos!$F$168,IF(AND(O84=Datos!$B$157,P84=Datos!$B$165),Datos!$G$168,IF(AND(O84=Datos!$B$158,P84=Datos!$B$162),Datos!$D$169,IF(AND(O84=Datos!$B$158,P84=Datos!$B$163),Datos!$E$169,IF(AND(O84=Datos!$B$158,P84=Datos!$B$164),Datos!$F$169,IF(AND(O84=Datos!$B$158,P84=Datos!$B$165),Datos!$G$169,IF(AND(O84=Datos!$B$159,P84=Datos!$B$162),"N/A",IF(AND(O84=Datos!$B$159,P84=Datos!$B$163),"N/A",IF(AND(O84=Datos!$B$159,P84=Datos!$B$164),"N/A",IF(AND(O84=Datos!$B$159,P84=Datos!$B$165),"N/A","-"))))))))))))))))</f>
        <v>-</v>
      </c>
      <c r="R84" s="85"/>
      <c r="S84" s="50" t="str">
        <f>(IF(AND(Q84=Datos!$D$167,R84=Datos!$B$171),Datos!$D$176,IF(AND(Q84=Datos!$D$168,R84=Datos!$B$171),Datos!$D$176,IF(AND(Q84=Datos!$D$169,R84=Datos!$B$171),Datos!$F$176,IF(AND(Q84=Datos!$E$167,R84=Datos!$B$171),Datos!$D$176,IF(AND(Q84=Datos!$E$168,R84=Datos!$B$171),Datos!$E$176,IF(AND(Q84=Datos!$E$169,R84=Datos!$B$171),Datos!$F$176,IF(AND(Q84=Datos!$F$167,R84=Datos!$B$171),Datos!$E$176,IF(AND(Q84=Datos!$F$168,R84=Datos!$B$171),Datos!$E$176,IF(AND(Q84=Datos!$F$169,R84=Datos!$B$171),Datos!$G$176,IF(AND(Q84=Datos!$G$167,R84=Datos!$B$171),Datos!$E$176,IF(AND(Q84=Datos!$G$168,R84=Datos!$B$171),Datos!$F$176,IF(AND(Q84=Datos!$G$169,R84=Datos!$B$171),Datos!$G$176,IF(AND(Q84=Datos!$D$167,R84=Datos!$B$172),Datos!$D$178,IF(AND(Q84=Datos!$D$168,R84=Datos!$B$172),Datos!$D$178,IF(AND(Q84=Datos!$D$169,R84=Datos!$B$172),Datos!$F$178,IF(AND(Q84=Datos!$E$167,R84=Datos!$B$172),Datos!$D$178,IF(AND(Q84=Datos!$E$168,R84=Datos!$B$172),Datos!$E$178,IF(AND(Q84=Datos!$E$169,R84=Datos!$B$172),Datos!$F$178,IF(AND(Q84=Datos!$F$167,R84=Datos!$B$172),Datos!$E$178,IF(AND(Q84=Datos!$F$168,R84=Datos!$B$172),Datos!$E$178,IF(AND(Q84=Datos!$F$169,R84=Datos!$B$172),Datos!$G$178,IF(AND(Q84=Datos!$G$167,R84=Datos!$B$172),Datos!$E$178,IF(AND(Q84=Datos!$G$168,R84=Datos!$B$172),Datos!$F$178,IF(AND(Q84=Datos!$G$169,R84=Datos!$B$172),Datos!$G$179,IF(AND(Q84=Datos!$D$167,R84=Datos!$B$173),Datos!$D$180,IF(AND(Q84=Datos!$D$168,R84=Datos!$B$173),Datos!$D$180,IF(AND(Q84=Datos!$D$169,R84=Datos!$B$173),Datos!$F$180,IF(AND(Q84=Datos!$E$167,R84=Datos!$B$173),Datos!$D$180,IF(AND(Q84=Datos!$E$168,R84=Datos!$B$173),Datos!$E$180,IF(AND(Q84=Datos!$E$169,R84=Datos!$B$173),Datos!$F$180,IF(AND(Q84=Datos!$F$167,R84=Datos!$B$173),Datos!$E$180,IF(AND(Q84=Datos!$F$168,R84=Datos!$B$173),Datos!$E$180,IF(AND(Q84=Datos!$F$169,R84=Datos!$B$173),Datos!$G$180,IF(AND(Q84=Datos!$G$167,R84=Datos!$B$173),Datos!$E$180,IF(AND(Q84=Datos!$G$168,R84=Datos!$B$173),Datos!$F$180,IF(AND(Q84=Datos!$G$169,R84=Datos!$B$173),Datos!$G$180,IF(AND(Q84=Datos!$D$167,R84=Datos!$B$174),Datos!$D$182,IF(AND(Q84=Datos!$D$168,R84=Datos!$B$174),Datos!$D$182,IF(AND(Q84=Datos!$D$169,R84=Datos!$B$174),Datos!$F$182,IF(AND(Q84=Datos!$E$167,R84=Datos!$B$174),Datos!$D$182,IF(AND(Q84=Datos!$E$168,R84=Datos!$B$174),Datos!$E$182,IF(AND(Q84=Datos!$E$169,R84=Datos!$B$174),Datos!$F$182,IF(AND(Q84=Datos!$F$167,R84=Datos!$B$174),Datos!$E$182,IF(AND(Q84=Datos!$F$168,R84=Datos!$B$174),Datos!$E$182,IF(AND(Q84=Datos!$F$169,R84=Datos!$B$174),Datos!$G$182,IF(AND(Q84=Datos!$G$167,R84=Datos!$B$174),Datos!$E$183,IF(AND(Q84=Datos!$G$168,R84=Datos!$B$174),Datos!$F$182,IF(AND(Q84=Datos!$G$169,R84=Datos!$B$174),Datos!$G$183,IF(O84=Datos!$B$159,Datos!$G$183,"-"))))))))))))))))))))))))))))))))))))))))))))))))))</f>
        <v>-</v>
      </c>
      <c r="T84" s="50" t="str">
        <f t="shared" si="1"/>
        <v>-</v>
      </c>
      <c r="U84" s="52"/>
      <c r="V84" s="52"/>
      <c r="W84" s="52"/>
      <c r="X84" s="52"/>
      <c r="Y84" s="52"/>
      <c r="Z84" s="52"/>
      <c r="AA84" s="52"/>
      <c r="AB84" s="53"/>
    </row>
    <row r="85" spans="2:28" s="54" customFormat="1" ht="97.5" customHeight="1" thickBot="1">
      <c r="B85" s="411" t="str">
        <f>IF(Menú!$C$7="","-",Menú!$C$7)</f>
        <v>-</v>
      </c>
      <c r="C85" s="412"/>
      <c r="D85" s="43" t="str">
        <f>IF(B85="-","-",VLOOKUP(B85,Datos!$B$3:$C$25,2,FALSE))</f>
        <v>-</v>
      </c>
      <c r="E85" s="56"/>
      <c r="F85" s="51"/>
      <c r="G85" s="85"/>
      <c r="H85" s="85"/>
      <c r="I85" s="85"/>
      <c r="J85" s="85"/>
      <c r="K85" s="52"/>
      <c r="L85" s="52"/>
      <c r="M85" s="52"/>
      <c r="N85" s="52"/>
      <c r="O85" s="85"/>
      <c r="P85" s="85"/>
      <c r="Q85" s="50" t="str">
        <f>IF(AND(O85=Datos!$B$156,P85=Datos!$B$162),Datos!$D$167,IF(AND(O85=Datos!$B$156,P85=Datos!$B$163),Datos!$E$167,IF(AND(O85=Datos!$B$156,P85=Datos!$B$164),Datos!$F$167,IF(AND(O85=Datos!$B$156,P85=Datos!$B$165),Datos!$G$167,IF(AND(O85=Datos!$B$157,P85=Datos!$B$162),Datos!$D$168,IF(AND(O85=Datos!$B$157,P85=Datos!$B$163),Datos!$E$168,IF(AND(O85=Datos!$B$157,P85=Datos!$B$164),Datos!$F$168,IF(AND(O85=Datos!$B$157,P85=Datos!$B$165),Datos!$G$168,IF(AND(O85=Datos!$B$158,P85=Datos!$B$162),Datos!$D$169,IF(AND(O85=Datos!$B$158,P85=Datos!$B$163),Datos!$E$169,IF(AND(O85=Datos!$B$158,P85=Datos!$B$164),Datos!$F$169,IF(AND(O85=Datos!$B$158,P85=Datos!$B$165),Datos!$G$169,IF(AND(O85=Datos!$B$159,P85=Datos!$B$162),"N/A",IF(AND(O85=Datos!$B$159,P85=Datos!$B$163),"N/A",IF(AND(O85=Datos!$B$159,P85=Datos!$B$164),"N/A",IF(AND(O85=Datos!$B$159,P85=Datos!$B$165),"N/A","-"))))))))))))))))</f>
        <v>-</v>
      </c>
      <c r="R85" s="85"/>
      <c r="S85" s="50" t="str">
        <f>(IF(AND(Q85=Datos!$D$167,R85=Datos!$B$171),Datos!$D$176,IF(AND(Q85=Datos!$D$168,R85=Datos!$B$171),Datos!$D$176,IF(AND(Q85=Datos!$D$169,R85=Datos!$B$171),Datos!$F$176,IF(AND(Q85=Datos!$E$167,R85=Datos!$B$171),Datos!$D$176,IF(AND(Q85=Datos!$E$168,R85=Datos!$B$171),Datos!$E$176,IF(AND(Q85=Datos!$E$169,R85=Datos!$B$171),Datos!$F$176,IF(AND(Q85=Datos!$F$167,R85=Datos!$B$171),Datos!$E$176,IF(AND(Q85=Datos!$F$168,R85=Datos!$B$171),Datos!$E$176,IF(AND(Q85=Datos!$F$169,R85=Datos!$B$171),Datos!$G$176,IF(AND(Q85=Datos!$G$167,R85=Datos!$B$171),Datos!$E$176,IF(AND(Q85=Datos!$G$168,R85=Datos!$B$171),Datos!$F$176,IF(AND(Q85=Datos!$G$169,R85=Datos!$B$171),Datos!$G$176,IF(AND(Q85=Datos!$D$167,R85=Datos!$B$172),Datos!$D$178,IF(AND(Q85=Datos!$D$168,R85=Datos!$B$172),Datos!$D$178,IF(AND(Q85=Datos!$D$169,R85=Datos!$B$172),Datos!$F$178,IF(AND(Q85=Datos!$E$167,R85=Datos!$B$172),Datos!$D$178,IF(AND(Q85=Datos!$E$168,R85=Datos!$B$172),Datos!$E$178,IF(AND(Q85=Datos!$E$169,R85=Datos!$B$172),Datos!$F$178,IF(AND(Q85=Datos!$F$167,R85=Datos!$B$172),Datos!$E$178,IF(AND(Q85=Datos!$F$168,R85=Datos!$B$172),Datos!$E$178,IF(AND(Q85=Datos!$F$169,R85=Datos!$B$172),Datos!$G$178,IF(AND(Q85=Datos!$G$167,R85=Datos!$B$172),Datos!$E$178,IF(AND(Q85=Datos!$G$168,R85=Datos!$B$172),Datos!$F$178,IF(AND(Q85=Datos!$G$169,R85=Datos!$B$172),Datos!$G$179,IF(AND(Q85=Datos!$D$167,R85=Datos!$B$173),Datos!$D$180,IF(AND(Q85=Datos!$D$168,R85=Datos!$B$173),Datos!$D$180,IF(AND(Q85=Datos!$D$169,R85=Datos!$B$173),Datos!$F$180,IF(AND(Q85=Datos!$E$167,R85=Datos!$B$173),Datos!$D$180,IF(AND(Q85=Datos!$E$168,R85=Datos!$B$173),Datos!$E$180,IF(AND(Q85=Datos!$E$169,R85=Datos!$B$173),Datos!$F$180,IF(AND(Q85=Datos!$F$167,R85=Datos!$B$173),Datos!$E$180,IF(AND(Q85=Datos!$F$168,R85=Datos!$B$173),Datos!$E$180,IF(AND(Q85=Datos!$F$169,R85=Datos!$B$173),Datos!$G$180,IF(AND(Q85=Datos!$G$167,R85=Datos!$B$173),Datos!$E$180,IF(AND(Q85=Datos!$G$168,R85=Datos!$B$173),Datos!$F$180,IF(AND(Q85=Datos!$G$169,R85=Datos!$B$173),Datos!$G$180,IF(AND(Q85=Datos!$D$167,R85=Datos!$B$174),Datos!$D$182,IF(AND(Q85=Datos!$D$168,R85=Datos!$B$174),Datos!$D$182,IF(AND(Q85=Datos!$D$169,R85=Datos!$B$174),Datos!$F$182,IF(AND(Q85=Datos!$E$167,R85=Datos!$B$174),Datos!$D$182,IF(AND(Q85=Datos!$E$168,R85=Datos!$B$174),Datos!$E$182,IF(AND(Q85=Datos!$E$169,R85=Datos!$B$174),Datos!$F$182,IF(AND(Q85=Datos!$F$167,R85=Datos!$B$174),Datos!$E$182,IF(AND(Q85=Datos!$F$168,R85=Datos!$B$174),Datos!$E$182,IF(AND(Q85=Datos!$F$169,R85=Datos!$B$174),Datos!$G$182,IF(AND(Q85=Datos!$G$167,R85=Datos!$B$174),Datos!$E$183,IF(AND(Q85=Datos!$G$168,R85=Datos!$B$174),Datos!$F$182,IF(AND(Q85=Datos!$G$169,R85=Datos!$B$174),Datos!$G$183,IF(O85=Datos!$B$159,Datos!$G$183,"-"))))))))))))))))))))))))))))))))))))))))))))))))))</f>
        <v>-</v>
      </c>
      <c r="T85" s="50" t="str">
        <f t="shared" si="1"/>
        <v>-</v>
      </c>
      <c r="U85" s="52"/>
      <c r="V85" s="52"/>
      <c r="W85" s="52"/>
      <c r="X85" s="52"/>
      <c r="Y85" s="52"/>
      <c r="Z85" s="52"/>
      <c r="AA85" s="52"/>
      <c r="AB85" s="53"/>
    </row>
    <row r="86" spans="2:28" s="54" customFormat="1" ht="97.5" customHeight="1" thickBot="1">
      <c r="B86" s="411" t="str">
        <f>IF(Menú!$C$7="","-",Menú!$C$7)</f>
        <v>-</v>
      </c>
      <c r="C86" s="412"/>
      <c r="D86" s="43" t="str">
        <f>IF(B86="-","-",VLOOKUP(B86,Datos!$B$3:$C$25,2,FALSE))</f>
        <v>-</v>
      </c>
      <c r="E86" s="56"/>
      <c r="F86" s="51"/>
      <c r="G86" s="85"/>
      <c r="H86" s="85"/>
      <c r="I86" s="85"/>
      <c r="J86" s="85"/>
      <c r="K86" s="52"/>
      <c r="L86" s="52"/>
      <c r="M86" s="52"/>
      <c r="N86" s="52"/>
      <c r="O86" s="85"/>
      <c r="P86" s="85"/>
      <c r="Q86" s="50" t="str">
        <f>IF(AND(O86=Datos!$B$156,P86=Datos!$B$162),Datos!$D$167,IF(AND(O86=Datos!$B$156,P86=Datos!$B$163),Datos!$E$167,IF(AND(O86=Datos!$B$156,P86=Datos!$B$164),Datos!$F$167,IF(AND(O86=Datos!$B$156,P86=Datos!$B$165),Datos!$G$167,IF(AND(O86=Datos!$B$157,P86=Datos!$B$162),Datos!$D$168,IF(AND(O86=Datos!$B$157,P86=Datos!$B$163),Datos!$E$168,IF(AND(O86=Datos!$B$157,P86=Datos!$B$164),Datos!$F$168,IF(AND(O86=Datos!$B$157,P86=Datos!$B$165),Datos!$G$168,IF(AND(O86=Datos!$B$158,P86=Datos!$B$162),Datos!$D$169,IF(AND(O86=Datos!$B$158,P86=Datos!$B$163),Datos!$E$169,IF(AND(O86=Datos!$B$158,P86=Datos!$B$164),Datos!$F$169,IF(AND(O86=Datos!$B$158,P86=Datos!$B$165),Datos!$G$169,IF(AND(O86=Datos!$B$159,P86=Datos!$B$162),"N/A",IF(AND(O86=Datos!$B$159,P86=Datos!$B$163),"N/A",IF(AND(O86=Datos!$B$159,P86=Datos!$B$164),"N/A",IF(AND(O86=Datos!$B$159,P86=Datos!$B$165),"N/A","-"))))))))))))))))</f>
        <v>-</v>
      </c>
      <c r="R86" s="85"/>
      <c r="S86" s="50" t="str">
        <f>(IF(AND(Q86=Datos!$D$167,R86=Datos!$B$171),Datos!$D$176,IF(AND(Q86=Datos!$D$168,R86=Datos!$B$171),Datos!$D$176,IF(AND(Q86=Datos!$D$169,R86=Datos!$B$171),Datos!$F$176,IF(AND(Q86=Datos!$E$167,R86=Datos!$B$171),Datos!$D$176,IF(AND(Q86=Datos!$E$168,R86=Datos!$B$171),Datos!$E$176,IF(AND(Q86=Datos!$E$169,R86=Datos!$B$171),Datos!$F$176,IF(AND(Q86=Datos!$F$167,R86=Datos!$B$171),Datos!$E$176,IF(AND(Q86=Datos!$F$168,R86=Datos!$B$171),Datos!$E$176,IF(AND(Q86=Datos!$F$169,R86=Datos!$B$171),Datos!$G$176,IF(AND(Q86=Datos!$G$167,R86=Datos!$B$171),Datos!$E$176,IF(AND(Q86=Datos!$G$168,R86=Datos!$B$171),Datos!$F$176,IF(AND(Q86=Datos!$G$169,R86=Datos!$B$171),Datos!$G$176,IF(AND(Q86=Datos!$D$167,R86=Datos!$B$172),Datos!$D$178,IF(AND(Q86=Datos!$D$168,R86=Datos!$B$172),Datos!$D$178,IF(AND(Q86=Datos!$D$169,R86=Datos!$B$172),Datos!$F$178,IF(AND(Q86=Datos!$E$167,R86=Datos!$B$172),Datos!$D$178,IF(AND(Q86=Datos!$E$168,R86=Datos!$B$172),Datos!$E$178,IF(AND(Q86=Datos!$E$169,R86=Datos!$B$172),Datos!$F$178,IF(AND(Q86=Datos!$F$167,R86=Datos!$B$172),Datos!$E$178,IF(AND(Q86=Datos!$F$168,R86=Datos!$B$172),Datos!$E$178,IF(AND(Q86=Datos!$F$169,R86=Datos!$B$172),Datos!$G$178,IF(AND(Q86=Datos!$G$167,R86=Datos!$B$172),Datos!$E$178,IF(AND(Q86=Datos!$G$168,R86=Datos!$B$172),Datos!$F$178,IF(AND(Q86=Datos!$G$169,R86=Datos!$B$172),Datos!$G$179,IF(AND(Q86=Datos!$D$167,R86=Datos!$B$173),Datos!$D$180,IF(AND(Q86=Datos!$D$168,R86=Datos!$B$173),Datos!$D$180,IF(AND(Q86=Datos!$D$169,R86=Datos!$B$173),Datos!$F$180,IF(AND(Q86=Datos!$E$167,R86=Datos!$B$173),Datos!$D$180,IF(AND(Q86=Datos!$E$168,R86=Datos!$B$173),Datos!$E$180,IF(AND(Q86=Datos!$E$169,R86=Datos!$B$173),Datos!$F$180,IF(AND(Q86=Datos!$F$167,R86=Datos!$B$173),Datos!$E$180,IF(AND(Q86=Datos!$F$168,R86=Datos!$B$173),Datos!$E$180,IF(AND(Q86=Datos!$F$169,R86=Datos!$B$173),Datos!$G$180,IF(AND(Q86=Datos!$G$167,R86=Datos!$B$173),Datos!$E$180,IF(AND(Q86=Datos!$G$168,R86=Datos!$B$173),Datos!$F$180,IF(AND(Q86=Datos!$G$169,R86=Datos!$B$173),Datos!$G$180,IF(AND(Q86=Datos!$D$167,R86=Datos!$B$174),Datos!$D$182,IF(AND(Q86=Datos!$D$168,R86=Datos!$B$174),Datos!$D$182,IF(AND(Q86=Datos!$D$169,R86=Datos!$B$174),Datos!$F$182,IF(AND(Q86=Datos!$E$167,R86=Datos!$B$174),Datos!$D$182,IF(AND(Q86=Datos!$E$168,R86=Datos!$B$174),Datos!$E$182,IF(AND(Q86=Datos!$E$169,R86=Datos!$B$174),Datos!$F$182,IF(AND(Q86=Datos!$F$167,R86=Datos!$B$174),Datos!$E$182,IF(AND(Q86=Datos!$F$168,R86=Datos!$B$174),Datos!$E$182,IF(AND(Q86=Datos!$F$169,R86=Datos!$B$174),Datos!$G$182,IF(AND(Q86=Datos!$G$167,R86=Datos!$B$174),Datos!$E$183,IF(AND(Q86=Datos!$G$168,R86=Datos!$B$174),Datos!$F$182,IF(AND(Q86=Datos!$G$169,R86=Datos!$B$174),Datos!$G$183,IF(O86=Datos!$B$159,Datos!$G$183,"-"))))))))))))))))))))))))))))))))))))))))))))))))))</f>
        <v>-</v>
      </c>
      <c r="T86" s="50" t="str">
        <f t="shared" si="1"/>
        <v>-</v>
      </c>
      <c r="U86" s="52"/>
      <c r="V86" s="52"/>
      <c r="W86" s="52"/>
      <c r="X86" s="52"/>
      <c r="Y86" s="52"/>
      <c r="Z86" s="52"/>
      <c r="AA86" s="52"/>
      <c r="AB86" s="53"/>
    </row>
    <row r="87" spans="2:28" s="54" customFormat="1" ht="97.5" customHeight="1" thickBot="1">
      <c r="B87" s="411" t="str">
        <f>IF(Menú!$C$7="","-",Menú!$C$7)</f>
        <v>-</v>
      </c>
      <c r="C87" s="412"/>
      <c r="D87" s="43" t="str">
        <f>IF(B87="-","-",VLOOKUP(B87,Datos!$B$3:$C$25,2,FALSE))</f>
        <v>-</v>
      </c>
      <c r="E87" s="56"/>
      <c r="F87" s="51"/>
      <c r="G87" s="85"/>
      <c r="H87" s="85"/>
      <c r="I87" s="85"/>
      <c r="J87" s="85"/>
      <c r="K87" s="52"/>
      <c r="L87" s="52"/>
      <c r="M87" s="52"/>
      <c r="N87" s="52"/>
      <c r="O87" s="85"/>
      <c r="P87" s="85"/>
      <c r="Q87" s="50" t="str">
        <f>IF(AND(O87=Datos!$B$156,P87=Datos!$B$162),Datos!$D$167,IF(AND(O87=Datos!$B$156,P87=Datos!$B$163),Datos!$E$167,IF(AND(O87=Datos!$B$156,P87=Datos!$B$164),Datos!$F$167,IF(AND(O87=Datos!$B$156,P87=Datos!$B$165),Datos!$G$167,IF(AND(O87=Datos!$B$157,P87=Datos!$B$162),Datos!$D$168,IF(AND(O87=Datos!$B$157,P87=Datos!$B$163),Datos!$E$168,IF(AND(O87=Datos!$B$157,P87=Datos!$B$164),Datos!$F$168,IF(AND(O87=Datos!$B$157,P87=Datos!$B$165),Datos!$G$168,IF(AND(O87=Datos!$B$158,P87=Datos!$B$162),Datos!$D$169,IF(AND(O87=Datos!$B$158,P87=Datos!$B$163),Datos!$E$169,IF(AND(O87=Datos!$B$158,P87=Datos!$B$164),Datos!$F$169,IF(AND(O87=Datos!$B$158,P87=Datos!$B$165),Datos!$G$169,IF(AND(O87=Datos!$B$159,P87=Datos!$B$162),"N/A",IF(AND(O87=Datos!$B$159,P87=Datos!$B$163),"N/A",IF(AND(O87=Datos!$B$159,P87=Datos!$B$164),"N/A",IF(AND(O87=Datos!$B$159,P87=Datos!$B$165),"N/A","-"))))))))))))))))</f>
        <v>-</v>
      </c>
      <c r="R87" s="85"/>
      <c r="S87" s="50" t="str">
        <f>(IF(AND(Q87=Datos!$D$167,R87=Datos!$B$171),Datos!$D$176,IF(AND(Q87=Datos!$D$168,R87=Datos!$B$171),Datos!$D$176,IF(AND(Q87=Datos!$D$169,R87=Datos!$B$171),Datos!$F$176,IF(AND(Q87=Datos!$E$167,R87=Datos!$B$171),Datos!$D$176,IF(AND(Q87=Datos!$E$168,R87=Datos!$B$171),Datos!$E$176,IF(AND(Q87=Datos!$E$169,R87=Datos!$B$171),Datos!$F$176,IF(AND(Q87=Datos!$F$167,R87=Datos!$B$171),Datos!$E$176,IF(AND(Q87=Datos!$F$168,R87=Datos!$B$171),Datos!$E$176,IF(AND(Q87=Datos!$F$169,R87=Datos!$B$171),Datos!$G$176,IF(AND(Q87=Datos!$G$167,R87=Datos!$B$171),Datos!$E$176,IF(AND(Q87=Datos!$G$168,R87=Datos!$B$171),Datos!$F$176,IF(AND(Q87=Datos!$G$169,R87=Datos!$B$171),Datos!$G$176,IF(AND(Q87=Datos!$D$167,R87=Datos!$B$172),Datos!$D$178,IF(AND(Q87=Datos!$D$168,R87=Datos!$B$172),Datos!$D$178,IF(AND(Q87=Datos!$D$169,R87=Datos!$B$172),Datos!$F$178,IF(AND(Q87=Datos!$E$167,R87=Datos!$B$172),Datos!$D$178,IF(AND(Q87=Datos!$E$168,R87=Datos!$B$172),Datos!$E$178,IF(AND(Q87=Datos!$E$169,R87=Datos!$B$172),Datos!$F$178,IF(AND(Q87=Datos!$F$167,R87=Datos!$B$172),Datos!$E$178,IF(AND(Q87=Datos!$F$168,R87=Datos!$B$172),Datos!$E$178,IF(AND(Q87=Datos!$F$169,R87=Datos!$B$172),Datos!$G$178,IF(AND(Q87=Datos!$G$167,R87=Datos!$B$172),Datos!$E$178,IF(AND(Q87=Datos!$G$168,R87=Datos!$B$172),Datos!$F$178,IF(AND(Q87=Datos!$G$169,R87=Datos!$B$172),Datos!$G$179,IF(AND(Q87=Datos!$D$167,R87=Datos!$B$173),Datos!$D$180,IF(AND(Q87=Datos!$D$168,R87=Datos!$B$173),Datos!$D$180,IF(AND(Q87=Datos!$D$169,R87=Datos!$B$173),Datos!$F$180,IF(AND(Q87=Datos!$E$167,R87=Datos!$B$173),Datos!$D$180,IF(AND(Q87=Datos!$E$168,R87=Datos!$B$173),Datos!$E$180,IF(AND(Q87=Datos!$E$169,R87=Datos!$B$173),Datos!$F$180,IF(AND(Q87=Datos!$F$167,R87=Datos!$B$173),Datos!$E$180,IF(AND(Q87=Datos!$F$168,R87=Datos!$B$173),Datos!$E$180,IF(AND(Q87=Datos!$F$169,R87=Datos!$B$173),Datos!$G$180,IF(AND(Q87=Datos!$G$167,R87=Datos!$B$173),Datos!$E$180,IF(AND(Q87=Datos!$G$168,R87=Datos!$B$173),Datos!$F$180,IF(AND(Q87=Datos!$G$169,R87=Datos!$B$173),Datos!$G$180,IF(AND(Q87=Datos!$D$167,R87=Datos!$B$174),Datos!$D$182,IF(AND(Q87=Datos!$D$168,R87=Datos!$B$174),Datos!$D$182,IF(AND(Q87=Datos!$D$169,R87=Datos!$B$174),Datos!$F$182,IF(AND(Q87=Datos!$E$167,R87=Datos!$B$174),Datos!$D$182,IF(AND(Q87=Datos!$E$168,R87=Datos!$B$174),Datos!$E$182,IF(AND(Q87=Datos!$E$169,R87=Datos!$B$174),Datos!$F$182,IF(AND(Q87=Datos!$F$167,R87=Datos!$B$174),Datos!$E$182,IF(AND(Q87=Datos!$F$168,R87=Datos!$B$174),Datos!$E$182,IF(AND(Q87=Datos!$F$169,R87=Datos!$B$174),Datos!$G$182,IF(AND(Q87=Datos!$G$167,R87=Datos!$B$174),Datos!$E$183,IF(AND(Q87=Datos!$G$168,R87=Datos!$B$174),Datos!$F$182,IF(AND(Q87=Datos!$G$169,R87=Datos!$B$174),Datos!$G$183,IF(O87=Datos!$B$159,Datos!$G$183,"-"))))))))))))))))))))))))))))))))))))))))))))))))))</f>
        <v>-</v>
      </c>
      <c r="T87" s="50" t="str">
        <f t="shared" si="1"/>
        <v>-</v>
      </c>
      <c r="U87" s="52"/>
      <c r="V87" s="52"/>
      <c r="W87" s="52"/>
      <c r="X87" s="52"/>
      <c r="Y87" s="52"/>
      <c r="Z87" s="52"/>
      <c r="AA87" s="52"/>
      <c r="AB87" s="53"/>
    </row>
    <row r="88" spans="2:28" s="54" customFormat="1" ht="97.5" customHeight="1" thickBot="1">
      <c r="B88" s="411" t="str">
        <f>IF(Menú!$C$7="","-",Menú!$C$7)</f>
        <v>-</v>
      </c>
      <c r="C88" s="412"/>
      <c r="D88" s="43" t="str">
        <f>IF(B88="-","-",VLOOKUP(B88,Datos!$B$3:$C$25,2,FALSE))</f>
        <v>-</v>
      </c>
      <c r="E88" s="56"/>
      <c r="F88" s="51"/>
      <c r="G88" s="85"/>
      <c r="H88" s="85"/>
      <c r="I88" s="85"/>
      <c r="J88" s="85"/>
      <c r="K88" s="52"/>
      <c r="L88" s="52"/>
      <c r="M88" s="52"/>
      <c r="N88" s="52"/>
      <c r="O88" s="85"/>
      <c r="P88" s="85"/>
      <c r="Q88" s="50" t="str">
        <f>IF(AND(O88=Datos!$B$156,P88=Datos!$B$162),Datos!$D$167,IF(AND(O88=Datos!$B$156,P88=Datos!$B$163),Datos!$E$167,IF(AND(O88=Datos!$B$156,P88=Datos!$B$164),Datos!$F$167,IF(AND(O88=Datos!$B$156,P88=Datos!$B$165),Datos!$G$167,IF(AND(O88=Datos!$B$157,P88=Datos!$B$162),Datos!$D$168,IF(AND(O88=Datos!$B$157,P88=Datos!$B$163),Datos!$E$168,IF(AND(O88=Datos!$B$157,P88=Datos!$B$164),Datos!$F$168,IF(AND(O88=Datos!$B$157,P88=Datos!$B$165),Datos!$G$168,IF(AND(O88=Datos!$B$158,P88=Datos!$B$162),Datos!$D$169,IF(AND(O88=Datos!$B$158,P88=Datos!$B$163),Datos!$E$169,IF(AND(O88=Datos!$B$158,P88=Datos!$B$164),Datos!$F$169,IF(AND(O88=Datos!$B$158,P88=Datos!$B$165),Datos!$G$169,IF(AND(O88=Datos!$B$159,P88=Datos!$B$162),"N/A",IF(AND(O88=Datos!$B$159,P88=Datos!$B$163),"N/A",IF(AND(O88=Datos!$B$159,P88=Datos!$B$164),"N/A",IF(AND(O88=Datos!$B$159,P88=Datos!$B$165),"N/A","-"))))))))))))))))</f>
        <v>-</v>
      </c>
      <c r="R88" s="85"/>
      <c r="S88" s="50" t="str">
        <f>(IF(AND(Q88=Datos!$D$167,R88=Datos!$B$171),Datos!$D$176,IF(AND(Q88=Datos!$D$168,R88=Datos!$B$171),Datos!$D$176,IF(AND(Q88=Datos!$D$169,R88=Datos!$B$171),Datos!$F$176,IF(AND(Q88=Datos!$E$167,R88=Datos!$B$171),Datos!$D$176,IF(AND(Q88=Datos!$E$168,R88=Datos!$B$171),Datos!$E$176,IF(AND(Q88=Datos!$E$169,R88=Datos!$B$171),Datos!$F$176,IF(AND(Q88=Datos!$F$167,R88=Datos!$B$171),Datos!$E$176,IF(AND(Q88=Datos!$F$168,R88=Datos!$B$171),Datos!$E$176,IF(AND(Q88=Datos!$F$169,R88=Datos!$B$171),Datos!$G$176,IF(AND(Q88=Datos!$G$167,R88=Datos!$B$171),Datos!$E$176,IF(AND(Q88=Datos!$G$168,R88=Datos!$B$171),Datos!$F$176,IF(AND(Q88=Datos!$G$169,R88=Datos!$B$171),Datos!$G$176,IF(AND(Q88=Datos!$D$167,R88=Datos!$B$172),Datos!$D$178,IF(AND(Q88=Datos!$D$168,R88=Datos!$B$172),Datos!$D$178,IF(AND(Q88=Datos!$D$169,R88=Datos!$B$172),Datos!$F$178,IF(AND(Q88=Datos!$E$167,R88=Datos!$B$172),Datos!$D$178,IF(AND(Q88=Datos!$E$168,R88=Datos!$B$172),Datos!$E$178,IF(AND(Q88=Datos!$E$169,R88=Datos!$B$172),Datos!$F$178,IF(AND(Q88=Datos!$F$167,R88=Datos!$B$172),Datos!$E$178,IF(AND(Q88=Datos!$F$168,R88=Datos!$B$172),Datos!$E$178,IF(AND(Q88=Datos!$F$169,R88=Datos!$B$172),Datos!$G$178,IF(AND(Q88=Datos!$G$167,R88=Datos!$B$172),Datos!$E$178,IF(AND(Q88=Datos!$G$168,R88=Datos!$B$172),Datos!$F$178,IF(AND(Q88=Datos!$G$169,R88=Datos!$B$172),Datos!$G$179,IF(AND(Q88=Datos!$D$167,R88=Datos!$B$173),Datos!$D$180,IF(AND(Q88=Datos!$D$168,R88=Datos!$B$173),Datos!$D$180,IF(AND(Q88=Datos!$D$169,R88=Datos!$B$173),Datos!$F$180,IF(AND(Q88=Datos!$E$167,R88=Datos!$B$173),Datos!$D$180,IF(AND(Q88=Datos!$E$168,R88=Datos!$B$173),Datos!$E$180,IF(AND(Q88=Datos!$E$169,R88=Datos!$B$173),Datos!$F$180,IF(AND(Q88=Datos!$F$167,R88=Datos!$B$173),Datos!$E$180,IF(AND(Q88=Datos!$F$168,R88=Datos!$B$173),Datos!$E$180,IF(AND(Q88=Datos!$F$169,R88=Datos!$B$173),Datos!$G$180,IF(AND(Q88=Datos!$G$167,R88=Datos!$B$173),Datos!$E$180,IF(AND(Q88=Datos!$G$168,R88=Datos!$B$173),Datos!$F$180,IF(AND(Q88=Datos!$G$169,R88=Datos!$B$173),Datos!$G$180,IF(AND(Q88=Datos!$D$167,R88=Datos!$B$174),Datos!$D$182,IF(AND(Q88=Datos!$D$168,R88=Datos!$B$174),Datos!$D$182,IF(AND(Q88=Datos!$D$169,R88=Datos!$B$174),Datos!$F$182,IF(AND(Q88=Datos!$E$167,R88=Datos!$B$174),Datos!$D$182,IF(AND(Q88=Datos!$E$168,R88=Datos!$B$174),Datos!$E$182,IF(AND(Q88=Datos!$E$169,R88=Datos!$B$174),Datos!$F$182,IF(AND(Q88=Datos!$F$167,R88=Datos!$B$174),Datos!$E$182,IF(AND(Q88=Datos!$F$168,R88=Datos!$B$174),Datos!$E$182,IF(AND(Q88=Datos!$F$169,R88=Datos!$B$174),Datos!$G$182,IF(AND(Q88=Datos!$G$167,R88=Datos!$B$174),Datos!$E$183,IF(AND(Q88=Datos!$G$168,R88=Datos!$B$174),Datos!$F$182,IF(AND(Q88=Datos!$G$169,R88=Datos!$B$174),Datos!$G$183,IF(O88=Datos!$B$159,Datos!$G$183,"-"))))))))))))))))))))))))))))))))))))))))))))))))))</f>
        <v>-</v>
      </c>
      <c r="T88" s="50" t="str">
        <f t="shared" si="1"/>
        <v>-</v>
      </c>
      <c r="U88" s="52"/>
      <c r="V88" s="52"/>
      <c r="W88" s="52"/>
      <c r="X88" s="52"/>
      <c r="Y88" s="52"/>
      <c r="Z88" s="52"/>
      <c r="AA88" s="52"/>
      <c r="AB88" s="53"/>
    </row>
    <row r="89" spans="2:28" s="54" customFormat="1" ht="97.5" customHeight="1" thickBot="1">
      <c r="B89" s="411" t="str">
        <f>IF(Menú!$C$7="","-",Menú!$C$7)</f>
        <v>-</v>
      </c>
      <c r="C89" s="412"/>
      <c r="D89" s="43" t="str">
        <f>IF(B89="-","-",VLOOKUP(B89,Datos!$B$3:$C$25,2,FALSE))</f>
        <v>-</v>
      </c>
      <c r="E89" s="56"/>
      <c r="F89" s="51"/>
      <c r="G89" s="85"/>
      <c r="H89" s="85"/>
      <c r="I89" s="85"/>
      <c r="J89" s="85"/>
      <c r="K89" s="52"/>
      <c r="L89" s="52"/>
      <c r="M89" s="52"/>
      <c r="N89" s="52"/>
      <c r="O89" s="85"/>
      <c r="P89" s="85"/>
      <c r="Q89" s="50" t="str">
        <f>IF(AND(O89=Datos!$B$156,P89=Datos!$B$162),Datos!$D$167,IF(AND(O89=Datos!$B$156,P89=Datos!$B$163),Datos!$E$167,IF(AND(O89=Datos!$B$156,P89=Datos!$B$164),Datos!$F$167,IF(AND(O89=Datos!$B$156,P89=Datos!$B$165),Datos!$G$167,IF(AND(O89=Datos!$B$157,P89=Datos!$B$162),Datos!$D$168,IF(AND(O89=Datos!$B$157,P89=Datos!$B$163),Datos!$E$168,IF(AND(O89=Datos!$B$157,P89=Datos!$B$164),Datos!$F$168,IF(AND(O89=Datos!$B$157,P89=Datos!$B$165),Datos!$G$168,IF(AND(O89=Datos!$B$158,P89=Datos!$B$162),Datos!$D$169,IF(AND(O89=Datos!$B$158,P89=Datos!$B$163),Datos!$E$169,IF(AND(O89=Datos!$B$158,P89=Datos!$B$164),Datos!$F$169,IF(AND(O89=Datos!$B$158,P89=Datos!$B$165),Datos!$G$169,IF(AND(O89=Datos!$B$159,P89=Datos!$B$162),"N/A",IF(AND(O89=Datos!$B$159,P89=Datos!$B$163),"N/A",IF(AND(O89=Datos!$B$159,P89=Datos!$B$164),"N/A",IF(AND(O89=Datos!$B$159,P89=Datos!$B$165),"N/A","-"))))))))))))))))</f>
        <v>-</v>
      </c>
      <c r="R89" s="85"/>
      <c r="S89" s="50" t="str">
        <f>(IF(AND(Q89=Datos!$D$167,R89=Datos!$B$171),Datos!$D$176,IF(AND(Q89=Datos!$D$168,R89=Datos!$B$171),Datos!$D$176,IF(AND(Q89=Datos!$D$169,R89=Datos!$B$171),Datos!$F$176,IF(AND(Q89=Datos!$E$167,R89=Datos!$B$171),Datos!$D$176,IF(AND(Q89=Datos!$E$168,R89=Datos!$B$171),Datos!$E$176,IF(AND(Q89=Datos!$E$169,R89=Datos!$B$171),Datos!$F$176,IF(AND(Q89=Datos!$F$167,R89=Datos!$B$171),Datos!$E$176,IF(AND(Q89=Datos!$F$168,R89=Datos!$B$171),Datos!$E$176,IF(AND(Q89=Datos!$F$169,R89=Datos!$B$171),Datos!$G$176,IF(AND(Q89=Datos!$G$167,R89=Datos!$B$171),Datos!$E$176,IF(AND(Q89=Datos!$G$168,R89=Datos!$B$171),Datos!$F$176,IF(AND(Q89=Datos!$G$169,R89=Datos!$B$171),Datos!$G$176,IF(AND(Q89=Datos!$D$167,R89=Datos!$B$172),Datos!$D$178,IF(AND(Q89=Datos!$D$168,R89=Datos!$B$172),Datos!$D$178,IF(AND(Q89=Datos!$D$169,R89=Datos!$B$172),Datos!$F$178,IF(AND(Q89=Datos!$E$167,R89=Datos!$B$172),Datos!$D$178,IF(AND(Q89=Datos!$E$168,R89=Datos!$B$172),Datos!$E$178,IF(AND(Q89=Datos!$E$169,R89=Datos!$B$172),Datos!$F$178,IF(AND(Q89=Datos!$F$167,R89=Datos!$B$172),Datos!$E$178,IF(AND(Q89=Datos!$F$168,R89=Datos!$B$172),Datos!$E$178,IF(AND(Q89=Datos!$F$169,R89=Datos!$B$172),Datos!$G$178,IF(AND(Q89=Datos!$G$167,R89=Datos!$B$172),Datos!$E$178,IF(AND(Q89=Datos!$G$168,R89=Datos!$B$172),Datos!$F$178,IF(AND(Q89=Datos!$G$169,R89=Datos!$B$172),Datos!$G$179,IF(AND(Q89=Datos!$D$167,R89=Datos!$B$173),Datos!$D$180,IF(AND(Q89=Datos!$D$168,R89=Datos!$B$173),Datos!$D$180,IF(AND(Q89=Datos!$D$169,R89=Datos!$B$173),Datos!$F$180,IF(AND(Q89=Datos!$E$167,R89=Datos!$B$173),Datos!$D$180,IF(AND(Q89=Datos!$E$168,R89=Datos!$B$173),Datos!$E$180,IF(AND(Q89=Datos!$E$169,R89=Datos!$B$173),Datos!$F$180,IF(AND(Q89=Datos!$F$167,R89=Datos!$B$173),Datos!$E$180,IF(AND(Q89=Datos!$F$168,R89=Datos!$B$173),Datos!$E$180,IF(AND(Q89=Datos!$F$169,R89=Datos!$B$173),Datos!$G$180,IF(AND(Q89=Datos!$G$167,R89=Datos!$B$173),Datos!$E$180,IF(AND(Q89=Datos!$G$168,R89=Datos!$B$173),Datos!$F$180,IF(AND(Q89=Datos!$G$169,R89=Datos!$B$173),Datos!$G$180,IF(AND(Q89=Datos!$D$167,R89=Datos!$B$174),Datos!$D$182,IF(AND(Q89=Datos!$D$168,R89=Datos!$B$174),Datos!$D$182,IF(AND(Q89=Datos!$D$169,R89=Datos!$B$174),Datos!$F$182,IF(AND(Q89=Datos!$E$167,R89=Datos!$B$174),Datos!$D$182,IF(AND(Q89=Datos!$E$168,R89=Datos!$B$174),Datos!$E$182,IF(AND(Q89=Datos!$E$169,R89=Datos!$B$174),Datos!$F$182,IF(AND(Q89=Datos!$F$167,R89=Datos!$B$174),Datos!$E$182,IF(AND(Q89=Datos!$F$168,R89=Datos!$B$174),Datos!$E$182,IF(AND(Q89=Datos!$F$169,R89=Datos!$B$174),Datos!$G$182,IF(AND(Q89=Datos!$G$167,R89=Datos!$B$174),Datos!$E$183,IF(AND(Q89=Datos!$G$168,R89=Datos!$B$174),Datos!$F$182,IF(AND(Q89=Datos!$G$169,R89=Datos!$B$174),Datos!$G$183,IF(O89=Datos!$B$159,Datos!$G$183,"-"))))))))))))))))))))))))))))))))))))))))))))))))))</f>
        <v>-</v>
      </c>
      <c r="T89" s="50" t="str">
        <f t="shared" si="1"/>
        <v>-</v>
      </c>
      <c r="U89" s="52"/>
      <c r="V89" s="52"/>
      <c r="W89" s="52"/>
      <c r="X89" s="52"/>
      <c r="Y89" s="52"/>
      <c r="Z89" s="52"/>
      <c r="AA89" s="52"/>
      <c r="AB89" s="53"/>
    </row>
    <row r="90" spans="2:28" s="54" customFormat="1" ht="97.5" customHeight="1" thickBot="1">
      <c r="B90" s="411" t="str">
        <f>IF(Menú!$C$7="","-",Menú!$C$7)</f>
        <v>-</v>
      </c>
      <c r="C90" s="412"/>
      <c r="D90" s="43" t="str">
        <f>IF(B90="-","-",VLOOKUP(B90,Datos!$B$3:$C$25,2,FALSE))</f>
        <v>-</v>
      </c>
      <c r="E90" s="56"/>
      <c r="F90" s="51"/>
      <c r="G90" s="85"/>
      <c r="H90" s="85"/>
      <c r="I90" s="85"/>
      <c r="J90" s="85"/>
      <c r="K90" s="52"/>
      <c r="L90" s="52"/>
      <c r="M90" s="52"/>
      <c r="N90" s="52"/>
      <c r="O90" s="85"/>
      <c r="P90" s="85"/>
      <c r="Q90" s="50" t="str">
        <f>IF(AND(O90=Datos!$B$156,P90=Datos!$B$162),Datos!$D$167,IF(AND(O90=Datos!$B$156,P90=Datos!$B$163),Datos!$E$167,IF(AND(O90=Datos!$B$156,P90=Datos!$B$164),Datos!$F$167,IF(AND(O90=Datos!$B$156,P90=Datos!$B$165),Datos!$G$167,IF(AND(O90=Datos!$B$157,P90=Datos!$B$162),Datos!$D$168,IF(AND(O90=Datos!$B$157,P90=Datos!$B$163),Datos!$E$168,IF(AND(O90=Datos!$B$157,P90=Datos!$B$164),Datos!$F$168,IF(AND(O90=Datos!$B$157,P90=Datos!$B$165),Datos!$G$168,IF(AND(O90=Datos!$B$158,P90=Datos!$B$162),Datos!$D$169,IF(AND(O90=Datos!$B$158,P90=Datos!$B$163),Datos!$E$169,IF(AND(O90=Datos!$B$158,P90=Datos!$B$164),Datos!$F$169,IF(AND(O90=Datos!$B$158,P90=Datos!$B$165),Datos!$G$169,IF(AND(O90=Datos!$B$159,P90=Datos!$B$162),"N/A",IF(AND(O90=Datos!$B$159,P90=Datos!$B$163),"N/A",IF(AND(O90=Datos!$B$159,P90=Datos!$B$164),"N/A",IF(AND(O90=Datos!$B$159,P90=Datos!$B$165),"N/A","-"))))))))))))))))</f>
        <v>-</v>
      </c>
      <c r="R90" s="85"/>
      <c r="S90" s="50" t="str">
        <f>(IF(AND(Q90=Datos!$D$167,R90=Datos!$B$171),Datos!$D$176,IF(AND(Q90=Datos!$D$168,R90=Datos!$B$171),Datos!$D$176,IF(AND(Q90=Datos!$D$169,R90=Datos!$B$171),Datos!$F$176,IF(AND(Q90=Datos!$E$167,R90=Datos!$B$171),Datos!$D$176,IF(AND(Q90=Datos!$E$168,R90=Datos!$B$171),Datos!$E$176,IF(AND(Q90=Datos!$E$169,R90=Datos!$B$171),Datos!$F$176,IF(AND(Q90=Datos!$F$167,R90=Datos!$B$171),Datos!$E$176,IF(AND(Q90=Datos!$F$168,R90=Datos!$B$171),Datos!$E$176,IF(AND(Q90=Datos!$F$169,R90=Datos!$B$171),Datos!$G$176,IF(AND(Q90=Datos!$G$167,R90=Datos!$B$171),Datos!$E$176,IF(AND(Q90=Datos!$G$168,R90=Datos!$B$171),Datos!$F$176,IF(AND(Q90=Datos!$G$169,R90=Datos!$B$171),Datos!$G$176,IF(AND(Q90=Datos!$D$167,R90=Datos!$B$172),Datos!$D$178,IF(AND(Q90=Datos!$D$168,R90=Datos!$B$172),Datos!$D$178,IF(AND(Q90=Datos!$D$169,R90=Datos!$B$172),Datos!$F$178,IF(AND(Q90=Datos!$E$167,R90=Datos!$B$172),Datos!$D$178,IF(AND(Q90=Datos!$E$168,R90=Datos!$B$172),Datos!$E$178,IF(AND(Q90=Datos!$E$169,R90=Datos!$B$172),Datos!$F$178,IF(AND(Q90=Datos!$F$167,R90=Datos!$B$172),Datos!$E$178,IF(AND(Q90=Datos!$F$168,R90=Datos!$B$172),Datos!$E$178,IF(AND(Q90=Datos!$F$169,R90=Datos!$B$172),Datos!$G$178,IF(AND(Q90=Datos!$G$167,R90=Datos!$B$172),Datos!$E$178,IF(AND(Q90=Datos!$G$168,R90=Datos!$B$172),Datos!$F$178,IF(AND(Q90=Datos!$G$169,R90=Datos!$B$172),Datos!$G$179,IF(AND(Q90=Datos!$D$167,R90=Datos!$B$173),Datos!$D$180,IF(AND(Q90=Datos!$D$168,R90=Datos!$B$173),Datos!$D$180,IF(AND(Q90=Datos!$D$169,R90=Datos!$B$173),Datos!$F$180,IF(AND(Q90=Datos!$E$167,R90=Datos!$B$173),Datos!$D$180,IF(AND(Q90=Datos!$E$168,R90=Datos!$B$173),Datos!$E$180,IF(AND(Q90=Datos!$E$169,R90=Datos!$B$173),Datos!$F$180,IF(AND(Q90=Datos!$F$167,R90=Datos!$B$173),Datos!$E$180,IF(AND(Q90=Datos!$F$168,R90=Datos!$B$173),Datos!$E$180,IF(AND(Q90=Datos!$F$169,R90=Datos!$B$173),Datos!$G$180,IF(AND(Q90=Datos!$G$167,R90=Datos!$B$173),Datos!$E$180,IF(AND(Q90=Datos!$G$168,R90=Datos!$B$173),Datos!$F$180,IF(AND(Q90=Datos!$G$169,R90=Datos!$B$173),Datos!$G$180,IF(AND(Q90=Datos!$D$167,R90=Datos!$B$174),Datos!$D$182,IF(AND(Q90=Datos!$D$168,R90=Datos!$B$174),Datos!$D$182,IF(AND(Q90=Datos!$D$169,R90=Datos!$B$174),Datos!$F$182,IF(AND(Q90=Datos!$E$167,R90=Datos!$B$174),Datos!$D$182,IF(AND(Q90=Datos!$E$168,R90=Datos!$B$174),Datos!$E$182,IF(AND(Q90=Datos!$E$169,R90=Datos!$B$174),Datos!$F$182,IF(AND(Q90=Datos!$F$167,R90=Datos!$B$174),Datos!$E$182,IF(AND(Q90=Datos!$F$168,R90=Datos!$B$174),Datos!$E$182,IF(AND(Q90=Datos!$F$169,R90=Datos!$B$174),Datos!$G$182,IF(AND(Q90=Datos!$G$167,R90=Datos!$B$174),Datos!$E$183,IF(AND(Q90=Datos!$G$168,R90=Datos!$B$174),Datos!$F$182,IF(AND(Q90=Datos!$G$169,R90=Datos!$B$174),Datos!$G$183,IF(O90=Datos!$B$159,Datos!$G$183,"-"))))))))))))))))))))))))))))))))))))))))))))))))))</f>
        <v>-</v>
      </c>
      <c r="T90" s="50" t="str">
        <f t="shared" si="1"/>
        <v>-</v>
      </c>
      <c r="U90" s="52"/>
      <c r="V90" s="52"/>
      <c r="W90" s="52"/>
      <c r="X90" s="52"/>
      <c r="Y90" s="52"/>
      <c r="Z90" s="52"/>
      <c r="AA90" s="52"/>
      <c r="AB90" s="53"/>
    </row>
    <row r="91" spans="2:28" s="54" customFormat="1" ht="97.5" customHeight="1" thickBot="1">
      <c r="B91" s="411" t="str">
        <f>IF(Menú!$C$7="","-",Menú!$C$7)</f>
        <v>-</v>
      </c>
      <c r="C91" s="412"/>
      <c r="D91" s="43" t="str">
        <f>IF(B91="-","-",VLOOKUP(B91,Datos!$B$3:$C$25,2,FALSE))</f>
        <v>-</v>
      </c>
      <c r="E91" s="56"/>
      <c r="F91" s="51"/>
      <c r="G91" s="85"/>
      <c r="H91" s="85"/>
      <c r="I91" s="85"/>
      <c r="J91" s="85"/>
      <c r="K91" s="52"/>
      <c r="L91" s="52"/>
      <c r="M91" s="52"/>
      <c r="N91" s="52"/>
      <c r="O91" s="85"/>
      <c r="P91" s="85"/>
      <c r="Q91" s="50" t="str">
        <f>IF(AND(O91=Datos!$B$156,P91=Datos!$B$162),Datos!$D$167,IF(AND(O91=Datos!$B$156,P91=Datos!$B$163),Datos!$E$167,IF(AND(O91=Datos!$B$156,P91=Datos!$B$164),Datos!$F$167,IF(AND(O91=Datos!$B$156,P91=Datos!$B$165),Datos!$G$167,IF(AND(O91=Datos!$B$157,P91=Datos!$B$162),Datos!$D$168,IF(AND(O91=Datos!$B$157,P91=Datos!$B$163),Datos!$E$168,IF(AND(O91=Datos!$B$157,P91=Datos!$B$164),Datos!$F$168,IF(AND(O91=Datos!$B$157,P91=Datos!$B$165),Datos!$G$168,IF(AND(O91=Datos!$B$158,P91=Datos!$B$162),Datos!$D$169,IF(AND(O91=Datos!$B$158,P91=Datos!$B$163),Datos!$E$169,IF(AND(O91=Datos!$B$158,P91=Datos!$B$164),Datos!$F$169,IF(AND(O91=Datos!$B$158,P91=Datos!$B$165),Datos!$G$169,IF(AND(O91=Datos!$B$159,P91=Datos!$B$162),"N/A",IF(AND(O91=Datos!$B$159,P91=Datos!$B$163),"N/A",IF(AND(O91=Datos!$B$159,P91=Datos!$B$164),"N/A",IF(AND(O91=Datos!$B$159,P91=Datos!$B$165),"N/A","-"))))))))))))))))</f>
        <v>-</v>
      </c>
      <c r="R91" s="85"/>
      <c r="S91" s="50" t="str">
        <f>(IF(AND(Q91=Datos!$D$167,R91=Datos!$B$171),Datos!$D$176,IF(AND(Q91=Datos!$D$168,R91=Datos!$B$171),Datos!$D$176,IF(AND(Q91=Datos!$D$169,R91=Datos!$B$171),Datos!$F$176,IF(AND(Q91=Datos!$E$167,R91=Datos!$B$171),Datos!$D$176,IF(AND(Q91=Datos!$E$168,R91=Datos!$B$171),Datos!$E$176,IF(AND(Q91=Datos!$E$169,R91=Datos!$B$171),Datos!$F$176,IF(AND(Q91=Datos!$F$167,R91=Datos!$B$171),Datos!$E$176,IF(AND(Q91=Datos!$F$168,R91=Datos!$B$171),Datos!$E$176,IF(AND(Q91=Datos!$F$169,R91=Datos!$B$171),Datos!$G$176,IF(AND(Q91=Datos!$G$167,R91=Datos!$B$171),Datos!$E$176,IF(AND(Q91=Datos!$G$168,R91=Datos!$B$171),Datos!$F$176,IF(AND(Q91=Datos!$G$169,R91=Datos!$B$171),Datos!$G$176,IF(AND(Q91=Datos!$D$167,R91=Datos!$B$172),Datos!$D$178,IF(AND(Q91=Datos!$D$168,R91=Datos!$B$172),Datos!$D$178,IF(AND(Q91=Datos!$D$169,R91=Datos!$B$172),Datos!$F$178,IF(AND(Q91=Datos!$E$167,R91=Datos!$B$172),Datos!$D$178,IF(AND(Q91=Datos!$E$168,R91=Datos!$B$172),Datos!$E$178,IF(AND(Q91=Datos!$E$169,R91=Datos!$B$172),Datos!$F$178,IF(AND(Q91=Datos!$F$167,R91=Datos!$B$172),Datos!$E$178,IF(AND(Q91=Datos!$F$168,R91=Datos!$B$172),Datos!$E$178,IF(AND(Q91=Datos!$F$169,R91=Datos!$B$172),Datos!$G$178,IF(AND(Q91=Datos!$G$167,R91=Datos!$B$172),Datos!$E$178,IF(AND(Q91=Datos!$G$168,R91=Datos!$B$172),Datos!$F$178,IF(AND(Q91=Datos!$G$169,R91=Datos!$B$172),Datos!$G$179,IF(AND(Q91=Datos!$D$167,R91=Datos!$B$173),Datos!$D$180,IF(AND(Q91=Datos!$D$168,R91=Datos!$B$173),Datos!$D$180,IF(AND(Q91=Datos!$D$169,R91=Datos!$B$173),Datos!$F$180,IF(AND(Q91=Datos!$E$167,R91=Datos!$B$173),Datos!$D$180,IF(AND(Q91=Datos!$E$168,R91=Datos!$B$173),Datos!$E$180,IF(AND(Q91=Datos!$E$169,R91=Datos!$B$173),Datos!$F$180,IF(AND(Q91=Datos!$F$167,R91=Datos!$B$173),Datos!$E$180,IF(AND(Q91=Datos!$F$168,R91=Datos!$B$173),Datos!$E$180,IF(AND(Q91=Datos!$F$169,R91=Datos!$B$173),Datos!$G$180,IF(AND(Q91=Datos!$G$167,R91=Datos!$B$173),Datos!$E$180,IF(AND(Q91=Datos!$G$168,R91=Datos!$B$173),Datos!$F$180,IF(AND(Q91=Datos!$G$169,R91=Datos!$B$173),Datos!$G$180,IF(AND(Q91=Datos!$D$167,R91=Datos!$B$174),Datos!$D$182,IF(AND(Q91=Datos!$D$168,R91=Datos!$B$174),Datos!$D$182,IF(AND(Q91=Datos!$D$169,R91=Datos!$B$174),Datos!$F$182,IF(AND(Q91=Datos!$E$167,R91=Datos!$B$174),Datos!$D$182,IF(AND(Q91=Datos!$E$168,R91=Datos!$B$174),Datos!$E$182,IF(AND(Q91=Datos!$E$169,R91=Datos!$B$174),Datos!$F$182,IF(AND(Q91=Datos!$F$167,R91=Datos!$B$174),Datos!$E$182,IF(AND(Q91=Datos!$F$168,R91=Datos!$B$174),Datos!$E$182,IF(AND(Q91=Datos!$F$169,R91=Datos!$B$174),Datos!$G$182,IF(AND(Q91=Datos!$G$167,R91=Datos!$B$174),Datos!$E$183,IF(AND(Q91=Datos!$G$168,R91=Datos!$B$174),Datos!$F$182,IF(AND(Q91=Datos!$G$169,R91=Datos!$B$174),Datos!$G$183,IF(O91=Datos!$B$159,Datos!$G$183,"-"))))))))))))))))))))))))))))))))))))))))))))))))))</f>
        <v>-</v>
      </c>
      <c r="T91" s="50" t="str">
        <f t="shared" si="1"/>
        <v>-</v>
      </c>
      <c r="U91" s="52"/>
      <c r="V91" s="52"/>
      <c r="W91" s="52"/>
      <c r="X91" s="52"/>
      <c r="Y91" s="52"/>
      <c r="Z91" s="52"/>
      <c r="AA91" s="52"/>
      <c r="AB91" s="53"/>
    </row>
    <row r="92" spans="2:28" s="54" customFormat="1" ht="97.5" customHeight="1" thickBot="1">
      <c r="B92" s="411" t="str">
        <f>IF(Menú!$C$7="","-",Menú!$C$7)</f>
        <v>-</v>
      </c>
      <c r="C92" s="412"/>
      <c r="D92" s="43" t="str">
        <f>IF(B92="-","-",VLOOKUP(B92,Datos!$B$3:$C$25,2,FALSE))</f>
        <v>-</v>
      </c>
      <c r="E92" s="56"/>
      <c r="F92" s="51"/>
      <c r="G92" s="85"/>
      <c r="H92" s="85"/>
      <c r="I92" s="85"/>
      <c r="J92" s="85"/>
      <c r="K92" s="52"/>
      <c r="L92" s="52"/>
      <c r="M92" s="52"/>
      <c r="N92" s="52"/>
      <c r="O92" s="85"/>
      <c r="P92" s="85"/>
      <c r="Q92" s="50" t="str">
        <f>IF(AND(O92=Datos!$B$156,P92=Datos!$B$162),Datos!$D$167,IF(AND(O92=Datos!$B$156,P92=Datos!$B$163),Datos!$E$167,IF(AND(O92=Datos!$B$156,P92=Datos!$B$164),Datos!$F$167,IF(AND(O92=Datos!$B$156,P92=Datos!$B$165),Datos!$G$167,IF(AND(O92=Datos!$B$157,P92=Datos!$B$162),Datos!$D$168,IF(AND(O92=Datos!$B$157,P92=Datos!$B$163),Datos!$E$168,IF(AND(O92=Datos!$B$157,P92=Datos!$B$164),Datos!$F$168,IF(AND(O92=Datos!$B$157,P92=Datos!$B$165),Datos!$G$168,IF(AND(O92=Datos!$B$158,P92=Datos!$B$162),Datos!$D$169,IF(AND(O92=Datos!$B$158,P92=Datos!$B$163),Datos!$E$169,IF(AND(O92=Datos!$B$158,P92=Datos!$B$164),Datos!$F$169,IF(AND(O92=Datos!$B$158,P92=Datos!$B$165),Datos!$G$169,IF(AND(O92=Datos!$B$159,P92=Datos!$B$162),"N/A",IF(AND(O92=Datos!$B$159,P92=Datos!$B$163),"N/A",IF(AND(O92=Datos!$B$159,P92=Datos!$B$164),"N/A",IF(AND(O92=Datos!$B$159,P92=Datos!$B$165),"N/A","-"))))))))))))))))</f>
        <v>-</v>
      </c>
      <c r="R92" s="85"/>
      <c r="S92" s="50" t="str">
        <f>(IF(AND(Q92=Datos!$D$167,R92=Datos!$B$171),Datos!$D$176,IF(AND(Q92=Datos!$D$168,R92=Datos!$B$171),Datos!$D$176,IF(AND(Q92=Datos!$D$169,R92=Datos!$B$171),Datos!$F$176,IF(AND(Q92=Datos!$E$167,R92=Datos!$B$171),Datos!$D$176,IF(AND(Q92=Datos!$E$168,R92=Datos!$B$171),Datos!$E$176,IF(AND(Q92=Datos!$E$169,R92=Datos!$B$171),Datos!$F$176,IF(AND(Q92=Datos!$F$167,R92=Datos!$B$171),Datos!$E$176,IF(AND(Q92=Datos!$F$168,R92=Datos!$B$171),Datos!$E$176,IF(AND(Q92=Datos!$F$169,R92=Datos!$B$171),Datos!$G$176,IF(AND(Q92=Datos!$G$167,R92=Datos!$B$171),Datos!$E$176,IF(AND(Q92=Datos!$G$168,R92=Datos!$B$171),Datos!$F$176,IF(AND(Q92=Datos!$G$169,R92=Datos!$B$171),Datos!$G$176,IF(AND(Q92=Datos!$D$167,R92=Datos!$B$172),Datos!$D$178,IF(AND(Q92=Datos!$D$168,R92=Datos!$B$172),Datos!$D$178,IF(AND(Q92=Datos!$D$169,R92=Datos!$B$172),Datos!$F$178,IF(AND(Q92=Datos!$E$167,R92=Datos!$B$172),Datos!$D$178,IF(AND(Q92=Datos!$E$168,R92=Datos!$B$172),Datos!$E$178,IF(AND(Q92=Datos!$E$169,R92=Datos!$B$172),Datos!$F$178,IF(AND(Q92=Datos!$F$167,R92=Datos!$B$172),Datos!$E$178,IF(AND(Q92=Datos!$F$168,R92=Datos!$B$172),Datos!$E$178,IF(AND(Q92=Datos!$F$169,R92=Datos!$B$172),Datos!$G$178,IF(AND(Q92=Datos!$G$167,R92=Datos!$B$172),Datos!$E$178,IF(AND(Q92=Datos!$G$168,R92=Datos!$B$172),Datos!$F$178,IF(AND(Q92=Datos!$G$169,R92=Datos!$B$172),Datos!$G$179,IF(AND(Q92=Datos!$D$167,R92=Datos!$B$173),Datos!$D$180,IF(AND(Q92=Datos!$D$168,R92=Datos!$B$173),Datos!$D$180,IF(AND(Q92=Datos!$D$169,R92=Datos!$B$173),Datos!$F$180,IF(AND(Q92=Datos!$E$167,R92=Datos!$B$173),Datos!$D$180,IF(AND(Q92=Datos!$E$168,R92=Datos!$B$173),Datos!$E$180,IF(AND(Q92=Datos!$E$169,R92=Datos!$B$173),Datos!$F$180,IF(AND(Q92=Datos!$F$167,R92=Datos!$B$173),Datos!$E$180,IF(AND(Q92=Datos!$F$168,R92=Datos!$B$173),Datos!$E$180,IF(AND(Q92=Datos!$F$169,R92=Datos!$B$173),Datos!$G$180,IF(AND(Q92=Datos!$G$167,R92=Datos!$B$173),Datos!$E$180,IF(AND(Q92=Datos!$G$168,R92=Datos!$B$173),Datos!$F$180,IF(AND(Q92=Datos!$G$169,R92=Datos!$B$173),Datos!$G$180,IF(AND(Q92=Datos!$D$167,R92=Datos!$B$174),Datos!$D$182,IF(AND(Q92=Datos!$D$168,R92=Datos!$B$174),Datos!$D$182,IF(AND(Q92=Datos!$D$169,R92=Datos!$B$174),Datos!$F$182,IF(AND(Q92=Datos!$E$167,R92=Datos!$B$174),Datos!$D$182,IF(AND(Q92=Datos!$E$168,R92=Datos!$B$174),Datos!$E$182,IF(AND(Q92=Datos!$E$169,R92=Datos!$B$174),Datos!$F$182,IF(AND(Q92=Datos!$F$167,R92=Datos!$B$174),Datos!$E$182,IF(AND(Q92=Datos!$F$168,R92=Datos!$B$174),Datos!$E$182,IF(AND(Q92=Datos!$F$169,R92=Datos!$B$174),Datos!$G$182,IF(AND(Q92=Datos!$G$167,R92=Datos!$B$174),Datos!$E$183,IF(AND(Q92=Datos!$G$168,R92=Datos!$B$174),Datos!$F$182,IF(AND(Q92=Datos!$G$169,R92=Datos!$B$174),Datos!$G$183,IF(O92=Datos!$B$159,Datos!$G$183,"-"))))))))))))))))))))))))))))))))))))))))))))))))))</f>
        <v>-</v>
      </c>
      <c r="T92" s="50" t="str">
        <f t="shared" si="1"/>
        <v>-</v>
      </c>
      <c r="U92" s="52"/>
      <c r="V92" s="52"/>
      <c r="W92" s="52"/>
      <c r="X92" s="52"/>
      <c r="Y92" s="52"/>
      <c r="Z92" s="52"/>
      <c r="AA92" s="52"/>
      <c r="AB92" s="53"/>
    </row>
    <row r="93" spans="2:28" s="54" customFormat="1" ht="97.5" customHeight="1" thickBot="1">
      <c r="B93" s="411" t="str">
        <f>IF(Menú!$C$7="","-",Menú!$C$7)</f>
        <v>-</v>
      </c>
      <c r="C93" s="412"/>
      <c r="D93" s="43" t="str">
        <f>IF(B93="-","-",VLOOKUP(B93,Datos!$B$3:$C$25,2,FALSE))</f>
        <v>-</v>
      </c>
      <c r="E93" s="56"/>
      <c r="F93" s="51"/>
      <c r="G93" s="85"/>
      <c r="H93" s="85"/>
      <c r="I93" s="85"/>
      <c r="J93" s="85"/>
      <c r="K93" s="52"/>
      <c r="L93" s="52"/>
      <c r="M93" s="52"/>
      <c r="N93" s="52"/>
      <c r="O93" s="85"/>
      <c r="P93" s="85"/>
      <c r="Q93" s="50" t="str">
        <f>IF(AND(O93=Datos!$B$156,P93=Datos!$B$162),Datos!$D$167,IF(AND(O93=Datos!$B$156,P93=Datos!$B$163),Datos!$E$167,IF(AND(O93=Datos!$B$156,P93=Datos!$B$164),Datos!$F$167,IF(AND(O93=Datos!$B$156,P93=Datos!$B$165),Datos!$G$167,IF(AND(O93=Datos!$B$157,P93=Datos!$B$162),Datos!$D$168,IF(AND(O93=Datos!$B$157,P93=Datos!$B$163),Datos!$E$168,IF(AND(O93=Datos!$B$157,P93=Datos!$B$164),Datos!$F$168,IF(AND(O93=Datos!$B$157,P93=Datos!$B$165),Datos!$G$168,IF(AND(O93=Datos!$B$158,P93=Datos!$B$162),Datos!$D$169,IF(AND(O93=Datos!$B$158,P93=Datos!$B$163),Datos!$E$169,IF(AND(O93=Datos!$B$158,P93=Datos!$B$164),Datos!$F$169,IF(AND(O93=Datos!$B$158,P93=Datos!$B$165),Datos!$G$169,IF(AND(O93=Datos!$B$159,P93=Datos!$B$162),"N/A",IF(AND(O93=Datos!$B$159,P93=Datos!$B$163),"N/A",IF(AND(O93=Datos!$B$159,P93=Datos!$B$164),"N/A",IF(AND(O93=Datos!$B$159,P93=Datos!$B$165),"N/A","-"))))))))))))))))</f>
        <v>-</v>
      </c>
      <c r="R93" s="85"/>
      <c r="S93" s="50" t="str">
        <f>(IF(AND(Q93=Datos!$D$167,R93=Datos!$B$171),Datos!$D$176,IF(AND(Q93=Datos!$D$168,R93=Datos!$B$171),Datos!$D$176,IF(AND(Q93=Datos!$D$169,R93=Datos!$B$171),Datos!$F$176,IF(AND(Q93=Datos!$E$167,R93=Datos!$B$171),Datos!$D$176,IF(AND(Q93=Datos!$E$168,R93=Datos!$B$171),Datos!$E$176,IF(AND(Q93=Datos!$E$169,R93=Datos!$B$171),Datos!$F$176,IF(AND(Q93=Datos!$F$167,R93=Datos!$B$171),Datos!$E$176,IF(AND(Q93=Datos!$F$168,R93=Datos!$B$171),Datos!$E$176,IF(AND(Q93=Datos!$F$169,R93=Datos!$B$171),Datos!$G$176,IF(AND(Q93=Datos!$G$167,R93=Datos!$B$171),Datos!$E$176,IF(AND(Q93=Datos!$G$168,R93=Datos!$B$171),Datos!$F$176,IF(AND(Q93=Datos!$G$169,R93=Datos!$B$171),Datos!$G$176,IF(AND(Q93=Datos!$D$167,R93=Datos!$B$172),Datos!$D$178,IF(AND(Q93=Datos!$D$168,R93=Datos!$B$172),Datos!$D$178,IF(AND(Q93=Datos!$D$169,R93=Datos!$B$172),Datos!$F$178,IF(AND(Q93=Datos!$E$167,R93=Datos!$B$172),Datos!$D$178,IF(AND(Q93=Datos!$E$168,R93=Datos!$B$172),Datos!$E$178,IF(AND(Q93=Datos!$E$169,R93=Datos!$B$172),Datos!$F$178,IF(AND(Q93=Datos!$F$167,R93=Datos!$B$172),Datos!$E$178,IF(AND(Q93=Datos!$F$168,R93=Datos!$B$172),Datos!$E$178,IF(AND(Q93=Datos!$F$169,R93=Datos!$B$172),Datos!$G$178,IF(AND(Q93=Datos!$G$167,R93=Datos!$B$172),Datos!$E$178,IF(AND(Q93=Datos!$G$168,R93=Datos!$B$172),Datos!$F$178,IF(AND(Q93=Datos!$G$169,R93=Datos!$B$172),Datos!$G$179,IF(AND(Q93=Datos!$D$167,R93=Datos!$B$173),Datos!$D$180,IF(AND(Q93=Datos!$D$168,R93=Datos!$B$173),Datos!$D$180,IF(AND(Q93=Datos!$D$169,R93=Datos!$B$173),Datos!$F$180,IF(AND(Q93=Datos!$E$167,R93=Datos!$B$173),Datos!$D$180,IF(AND(Q93=Datos!$E$168,R93=Datos!$B$173),Datos!$E$180,IF(AND(Q93=Datos!$E$169,R93=Datos!$B$173),Datos!$F$180,IF(AND(Q93=Datos!$F$167,R93=Datos!$B$173),Datos!$E$180,IF(AND(Q93=Datos!$F$168,R93=Datos!$B$173),Datos!$E$180,IF(AND(Q93=Datos!$F$169,R93=Datos!$B$173),Datos!$G$180,IF(AND(Q93=Datos!$G$167,R93=Datos!$B$173),Datos!$E$180,IF(AND(Q93=Datos!$G$168,R93=Datos!$B$173),Datos!$F$180,IF(AND(Q93=Datos!$G$169,R93=Datos!$B$173),Datos!$G$180,IF(AND(Q93=Datos!$D$167,R93=Datos!$B$174),Datos!$D$182,IF(AND(Q93=Datos!$D$168,R93=Datos!$B$174),Datos!$D$182,IF(AND(Q93=Datos!$D$169,R93=Datos!$B$174),Datos!$F$182,IF(AND(Q93=Datos!$E$167,R93=Datos!$B$174),Datos!$D$182,IF(AND(Q93=Datos!$E$168,R93=Datos!$B$174),Datos!$E$182,IF(AND(Q93=Datos!$E$169,R93=Datos!$B$174),Datos!$F$182,IF(AND(Q93=Datos!$F$167,R93=Datos!$B$174),Datos!$E$182,IF(AND(Q93=Datos!$F$168,R93=Datos!$B$174),Datos!$E$182,IF(AND(Q93=Datos!$F$169,R93=Datos!$B$174),Datos!$G$182,IF(AND(Q93=Datos!$G$167,R93=Datos!$B$174),Datos!$E$183,IF(AND(Q93=Datos!$G$168,R93=Datos!$B$174),Datos!$F$182,IF(AND(Q93=Datos!$G$169,R93=Datos!$B$174),Datos!$G$183,IF(O93=Datos!$B$159,Datos!$G$183,"-"))))))))))))))))))))))))))))))))))))))))))))))))))</f>
        <v>-</v>
      </c>
      <c r="T93" s="50" t="str">
        <f t="shared" si="1"/>
        <v>-</v>
      </c>
      <c r="U93" s="52"/>
      <c r="V93" s="52"/>
      <c r="W93" s="52"/>
      <c r="X93" s="52"/>
      <c r="Y93" s="52"/>
      <c r="Z93" s="52"/>
      <c r="AA93" s="52"/>
      <c r="AB93" s="53"/>
    </row>
    <row r="94" spans="2:28" s="54" customFormat="1" ht="97.5" customHeight="1" thickBot="1">
      <c r="B94" s="411" t="str">
        <f>IF(Menú!$C$7="","-",Menú!$C$7)</f>
        <v>-</v>
      </c>
      <c r="C94" s="412"/>
      <c r="D94" s="43" t="str">
        <f>IF(B94="-","-",VLOOKUP(B94,Datos!$B$3:$C$25,2,FALSE))</f>
        <v>-</v>
      </c>
      <c r="E94" s="56"/>
      <c r="F94" s="51"/>
      <c r="G94" s="85"/>
      <c r="H94" s="85"/>
      <c r="I94" s="85"/>
      <c r="J94" s="85"/>
      <c r="K94" s="52"/>
      <c r="L94" s="52"/>
      <c r="M94" s="52"/>
      <c r="N94" s="52"/>
      <c r="O94" s="85"/>
      <c r="P94" s="85"/>
      <c r="Q94" s="50" t="str">
        <f>IF(AND(O94=Datos!$B$156,P94=Datos!$B$162),Datos!$D$167,IF(AND(O94=Datos!$B$156,P94=Datos!$B$163),Datos!$E$167,IF(AND(O94=Datos!$B$156,P94=Datos!$B$164),Datos!$F$167,IF(AND(O94=Datos!$B$156,P94=Datos!$B$165),Datos!$G$167,IF(AND(O94=Datos!$B$157,P94=Datos!$B$162),Datos!$D$168,IF(AND(O94=Datos!$B$157,P94=Datos!$B$163),Datos!$E$168,IF(AND(O94=Datos!$B$157,P94=Datos!$B$164),Datos!$F$168,IF(AND(O94=Datos!$B$157,P94=Datos!$B$165),Datos!$G$168,IF(AND(O94=Datos!$B$158,P94=Datos!$B$162),Datos!$D$169,IF(AND(O94=Datos!$B$158,P94=Datos!$B$163),Datos!$E$169,IF(AND(O94=Datos!$B$158,P94=Datos!$B$164),Datos!$F$169,IF(AND(O94=Datos!$B$158,P94=Datos!$B$165),Datos!$G$169,IF(AND(O94=Datos!$B$159,P94=Datos!$B$162),"N/A",IF(AND(O94=Datos!$B$159,P94=Datos!$B$163),"N/A",IF(AND(O94=Datos!$B$159,P94=Datos!$B$164),"N/A",IF(AND(O94=Datos!$B$159,P94=Datos!$B$165),"N/A","-"))))))))))))))))</f>
        <v>-</v>
      </c>
      <c r="R94" s="85"/>
      <c r="S94" s="50" t="str">
        <f>(IF(AND(Q94=Datos!$D$167,R94=Datos!$B$171),Datos!$D$176,IF(AND(Q94=Datos!$D$168,R94=Datos!$B$171),Datos!$D$176,IF(AND(Q94=Datos!$D$169,R94=Datos!$B$171),Datos!$F$176,IF(AND(Q94=Datos!$E$167,R94=Datos!$B$171),Datos!$D$176,IF(AND(Q94=Datos!$E$168,R94=Datos!$B$171),Datos!$E$176,IF(AND(Q94=Datos!$E$169,R94=Datos!$B$171),Datos!$F$176,IF(AND(Q94=Datos!$F$167,R94=Datos!$B$171),Datos!$E$176,IF(AND(Q94=Datos!$F$168,R94=Datos!$B$171),Datos!$E$176,IF(AND(Q94=Datos!$F$169,R94=Datos!$B$171),Datos!$G$176,IF(AND(Q94=Datos!$G$167,R94=Datos!$B$171),Datos!$E$176,IF(AND(Q94=Datos!$G$168,R94=Datos!$B$171),Datos!$F$176,IF(AND(Q94=Datos!$G$169,R94=Datos!$B$171),Datos!$G$176,IF(AND(Q94=Datos!$D$167,R94=Datos!$B$172),Datos!$D$178,IF(AND(Q94=Datos!$D$168,R94=Datos!$B$172),Datos!$D$178,IF(AND(Q94=Datos!$D$169,R94=Datos!$B$172),Datos!$F$178,IF(AND(Q94=Datos!$E$167,R94=Datos!$B$172),Datos!$D$178,IF(AND(Q94=Datos!$E$168,R94=Datos!$B$172),Datos!$E$178,IF(AND(Q94=Datos!$E$169,R94=Datos!$B$172),Datos!$F$178,IF(AND(Q94=Datos!$F$167,R94=Datos!$B$172),Datos!$E$178,IF(AND(Q94=Datos!$F$168,R94=Datos!$B$172),Datos!$E$178,IF(AND(Q94=Datos!$F$169,R94=Datos!$B$172),Datos!$G$178,IF(AND(Q94=Datos!$G$167,R94=Datos!$B$172),Datos!$E$178,IF(AND(Q94=Datos!$G$168,R94=Datos!$B$172),Datos!$F$178,IF(AND(Q94=Datos!$G$169,R94=Datos!$B$172),Datos!$G$179,IF(AND(Q94=Datos!$D$167,R94=Datos!$B$173),Datos!$D$180,IF(AND(Q94=Datos!$D$168,R94=Datos!$B$173),Datos!$D$180,IF(AND(Q94=Datos!$D$169,R94=Datos!$B$173),Datos!$F$180,IF(AND(Q94=Datos!$E$167,R94=Datos!$B$173),Datos!$D$180,IF(AND(Q94=Datos!$E$168,R94=Datos!$B$173),Datos!$E$180,IF(AND(Q94=Datos!$E$169,R94=Datos!$B$173),Datos!$F$180,IF(AND(Q94=Datos!$F$167,R94=Datos!$B$173),Datos!$E$180,IF(AND(Q94=Datos!$F$168,R94=Datos!$B$173),Datos!$E$180,IF(AND(Q94=Datos!$F$169,R94=Datos!$B$173),Datos!$G$180,IF(AND(Q94=Datos!$G$167,R94=Datos!$B$173),Datos!$E$180,IF(AND(Q94=Datos!$G$168,R94=Datos!$B$173),Datos!$F$180,IF(AND(Q94=Datos!$G$169,R94=Datos!$B$173),Datos!$G$180,IF(AND(Q94=Datos!$D$167,R94=Datos!$B$174),Datos!$D$182,IF(AND(Q94=Datos!$D$168,R94=Datos!$B$174),Datos!$D$182,IF(AND(Q94=Datos!$D$169,R94=Datos!$B$174),Datos!$F$182,IF(AND(Q94=Datos!$E$167,R94=Datos!$B$174),Datos!$D$182,IF(AND(Q94=Datos!$E$168,R94=Datos!$B$174),Datos!$E$182,IF(AND(Q94=Datos!$E$169,R94=Datos!$B$174),Datos!$F$182,IF(AND(Q94=Datos!$F$167,R94=Datos!$B$174),Datos!$E$182,IF(AND(Q94=Datos!$F$168,R94=Datos!$B$174),Datos!$E$182,IF(AND(Q94=Datos!$F$169,R94=Datos!$B$174),Datos!$G$182,IF(AND(Q94=Datos!$G$167,R94=Datos!$B$174),Datos!$E$183,IF(AND(Q94=Datos!$G$168,R94=Datos!$B$174),Datos!$F$182,IF(AND(Q94=Datos!$G$169,R94=Datos!$B$174),Datos!$G$183,IF(O94=Datos!$B$159,Datos!$G$183,"-"))))))))))))))))))))))))))))))))))))))))))))))))))</f>
        <v>-</v>
      </c>
      <c r="T94" s="50" t="str">
        <f t="shared" si="1"/>
        <v>-</v>
      </c>
      <c r="U94" s="52"/>
      <c r="V94" s="52"/>
      <c r="W94" s="52"/>
      <c r="X94" s="52"/>
      <c r="Y94" s="52"/>
      <c r="Z94" s="52"/>
      <c r="AA94" s="52"/>
      <c r="AB94" s="53"/>
    </row>
    <row r="95" spans="2:28" s="54" customFormat="1" ht="97.5" customHeight="1" thickBot="1">
      <c r="B95" s="411" t="str">
        <f>IF(Menú!$C$7="","-",Menú!$C$7)</f>
        <v>-</v>
      </c>
      <c r="C95" s="412"/>
      <c r="D95" s="43" t="str">
        <f>IF(B95="-","-",VLOOKUP(B95,Datos!$B$3:$C$25,2,FALSE))</f>
        <v>-</v>
      </c>
      <c r="E95" s="56"/>
      <c r="F95" s="51"/>
      <c r="G95" s="85"/>
      <c r="H95" s="85"/>
      <c r="I95" s="85"/>
      <c r="J95" s="85"/>
      <c r="K95" s="52"/>
      <c r="L95" s="52"/>
      <c r="M95" s="52"/>
      <c r="N95" s="52"/>
      <c r="O95" s="85"/>
      <c r="P95" s="85"/>
      <c r="Q95" s="50" t="str">
        <f>IF(AND(O95=Datos!$B$156,P95=Datos!$B$162),Datos!$D$167,IF(AND(O95=Datos!$B$156,P95=Datos!$B$163),Datos!$E$167,IF(AND(O95=Datos!$B$156,P95=Datos!$B$164),Datos!$F$167,IF(AND(O95=Datos!$B$156,P95=Datos!$B$165),Datos!$G$167,IF(AND(O95=Datos!$B$157,P95=Datos!$B$162),Datos!$D$168,IF(AND(O95=Datos!$B$157,P95=Datos!$B$163),Datos!$E$168,IF(AND(O95=Datos!$B$157,P95=Datos!$B$164),Datos!$F$168,IF(AND(O95=Datos!$B$157,P95=Datos!$B$165),Datos!$G$168,IF(AND(O95=Datos!$B$158,P95=Datos!$B$162),Datos!$D$169,IF(AND(O95=Datos!$B$158,P95=Datos!$B$163),Datos!$E$169,IF(AND(O95=Datos!$B$158,P95=Datos!$B$164),Datos!$F$169,IF(AND(O95=Datos!$B$158,P95=Datos!$B$165),Datos!$G$169,IF(AND(O95=Datos!$B$159,P95=Datos!$B$162),"N/A",IF(AND(O95=Datos!$B$159,P95=Datos!$B$163),"N/A",IF(AND(O95=Datos!$B$159,P95=Datos!$B$164),"N/A",IF(AND(O95=Datos!$B$159,P95=Datos!$B$165),"N/A","-"))))))))))))))))</f>
        <v>-</v>
      </c>
      <c r="R95" s="85"/>
      <c r="S95" s="50" t="str">
        <f>(IF(AND(Q95=Datos!$D$167,R95=Datos!$B$171),Datos!$D$176,IF(AND(Q95=Datos!$D$168,R95=Datos!$B$171),Datos!$D$176,IF(AND(Q95=Datos!$D$169,R95=Datos!$B$171),Datos!$F$176,IF(AND(Q95=Datos!$E$167,R95=Datos!$B$171),Datos!$D$176,IF(AND(Q95=Datos!$E$168,R95=Datos!$B$171),Datos!$E$176,IF(AND(Q95=Datos!$E$169,R95=Datos!$B$171),Datos!$F$176,IF(AND(Q95=Datos!$F$167,R95=Datos!$B$171),Datos!$E$176,IF(AND(Q95=Datos!$F$168,R95=Datos!$B$171),Datos!$E$176,IF(AND(Q95=Datos!$F$169,R95=Datos!$B$171),Datos!$G$176,IF(AND(Q95=Datos!$G$167,R95=Datos!$B$171),Datos!$E$176,IF(AND(Q95=Datos!$G$168,R95=Datos!$B$171),Datos!$F$176,IF(AND(Q95=Datos!$G$169,R95=Datos!$B$171),Datos!$G$176,IF(AND(Q95=Datos!$D$167,R95=Datos!$B$172),Datos!$D$178,IF(AND(Q95=Datos!$D$168,R95=Datos!$B$172),Datos!$D$178,IF(AND(Q95=Datos!$D$169,R95=Datos!$B$172),Datos!$F$178,IF(AND(Q95=Datos!$E$167,R95=Datos!$B$172),Datos!$D$178,IF(AND(Q95=Datos!$E$168,R95=Datos!$B$172),Datos!$E$178,IF(AND(Q95=Datos!$E$169,R95=Datos!$B$172),Datos!$F$178,IF(AND(Q95=Datos!$F$167,R95=Datos!$B$172),Datos!$E$178,IF(AND(Q95=Datos!$F$168,R95=Datos!$B$172),Datos!$E$178,IF(AND(Q95=Datos!$F$169,R95=Datos!$B$172),Datos!$G$178,IF(AND(Q95=Datos!$G$167,R95=Datos!$B$172),Datos!$E$178,IF(AND(Q95=Datos!$G$168,R95=Datos!$B$172),Datos!$F$178,IF(AND(Q95=Datos!$G$169,R95=Datos!$B$172),Datos!$G$179,IF(AND(Q95=Datos!$D$167,R95=Datos!$B$173),Datos!$D$180,IF(AND(Q95=Datos!$D$168,R95=Datos!$B$173),Datos!$D$180,IF(AND(Q95=Datos!$D$169,R95=Datos!$B$173),Datos!$F$180,IF(AND(Q95=Datos!$E$167,R95=Datos!$B$173),Datos!$D$180,IF(AND(Q95=Datos!$E$168,R95=Datos!$B$173),Datos!$E$180,IF(AND(Q95=Datos!$E$169,R95=Datos!$B$173),Datos!$F$180,IF(AND(Q95=Datos!$F$167,R95=Datos!$B$173),Datos!$E$180,IF(AND(Q95=Datos!$F$168,R95=Datos!$B$173),Datos!$E$180,IF(AND(Q95=Datos!$F$169,R95=Datos!$B$173),Datos!$G$180,IF(AND(Q95=Datos!$G$167,R95=Datos!$B$173),Datos!$E$180,IF(AND(Q95=Datos!$G$168,R95=Datos!$B$173),Datos!$F$180,IF(AND(Q95=Datos!$G$169,R95=Datos!$B$173),Datos!$G$180,IF(AND(Q95=Datos!$D$167,R95=Datos!$B$174),Datos!$D$182,IF(AND(Q95=Datos!$D$168,R95=Datos!$B$174),Datos!$D$182,IF(AND(Q95=Datos!$D$169,R95=Datos!$B$174),Datos!$F$182,IF(AND(Q95=Datos!$E$167,R95=Datos!$B$174),Datos!$D$182,IF(AND(Q95=Datos!$E$168,R95=Datos!$B$174),Datos!$E$182,IF(AND(Q95=Datos!$E$169,R95=Datos!$B$174),Datos!$F$182,IF(AND(Q95=Datos!$F$167,R95=Datos!$B$174),Datos!$E$182,IF(AND(Q95=Datos!$F$168,R95=Datos!$B$174),Datos!$E$182,IF(AND(Q95=Datos!$F$169,R95=Datos!$B$174),Datos!$G$182,IF(AND(Q95=Datos!$G$167,R95=Datos!$B$174),Datos!$E$183,IF(AND(Q95=Datos!$G$168,R95=Datos!$B$174),Datos!$F$182,IF(AND(Q95=Datos!$G$169,R95=Datos!$B$174),Datos!$G$183,IF(O95=Datos!$B$159,Datos!$G$183,"-"))))))))))))))))))))))))))))))))))))))))))))))))))</f>
        <v>-</v>
      </c>
      <c r="T95" s="50" t="str">
        <f t="shared" si="1"/>
        <v>-</v>
      </c>
      <c r="U95" s="52"/>
      <c r="V95" s="52"/>
      <c r="W95" s="52"/>
      <c r="X95" s="52"/>
      <c r="Y95" s="52"/>
      <c r="Z95" s="52"/>
      <c r="AA95" s="52"/>
      <c r="AB95" s="53"/>
    </row>
    <row r="96" spans="2:28" s="54" customFormat="1" ht="97.5" customHeight="1" thickBot="1">
      <c r="B96" s="411" t="str">
        <f>IF(Menú!$C$7="","-",Menú!$C$7)</f>
        <v>-</v>
      </c>
      <c r="C96" s="412"/>
      <c r="D96" s="43" t="str">
        <f>IF(B96="-","-",VLOOKUP(B96,Datos!$B$3:$C$25,2,FALSE))</f>
        <v>-</v>
      </c>
      <c r="E96" s="56"/>
      <c r="F96" s="51"/>
      <c r="G96" s="85"/>
      <c r="H96" s="85"/>
      <c r="I96" s="85"/>
      <c r="J96" s="85"/>
      <c r="K96" s="52"/>
      <c r="L96" s="52"/>
      <c r="M96" s="52"/>
      <c r="N96" s="52"/>
      <c r="O96" s="85"/>
      <c r="P96" s="85"/>
      <c r="Q96" s="50" t="str">
        <f>IF(AND(O96=Datos!$B$156,P96=Datos!$B$162),Datos!$D$167,IF(AND(O96=Datos!$B$156,P96=Datos!$B$163),Datos!$E$167,IF(AND(O96=Datos!$B$156,P96=Datos!$B$164),Datos!$F$167,IF(AND(O96=Datos!$B$156,P96=Datos!$B$165),Datos!$G$167,IF(AND(O96=Datos!$B$157,P96=Datos!$B$162),Datos!$D$168,IF(AND(O96=Datos!$B$157,P96=Datos!$B$163),Datos!$E$168,IF(AND(O96=Datos!$B$157,P96=Datos!$B$164),Datos!$F$168,IF(AND(O96=Datos!$B$157,P96=Datos!$B$165),Datos!$G$168,IF(AND(O96=Datos!$B$158,P96=Datos!$B$162),Datos!$D$169,IF(AND(O96=Datos!$B$158,P96=Datos!$B$163),Datos!$E$169,IF(AND(O96=Datos!$B$158,P96=Datos!$B$164),Datos!$F$169,IF(AND(O96=Datos!$B$158,P96=Datos!$B$165),Datos!$G$169,IF(AND(O96=Datos!$B$159,P96=Datos!$B$162),"N/A",IF(AND(O96=Datos!$B$159,P96=Datos!$B$163),"N/A",IF(AND(O96=Datos!$B$159,P96=Datos!$B$164),"N/A",IF(AND(O96=Datos!$B$159,P96=Datos!$B$165),"N/A","-"))))))))))))))))</f>
        <v>-</v>
      </c>
      <c r="R96" s="85"/>
      <c r="S96" s="50" t="str">
        <f>(IF(AND(Q96=Datos!$D$167,R96=Datos!$B$171),Datos!$D$176,IF(AND(Q96=Datos!$D$168,R96=Datos!$B$171),Datos!$D$176,IF(AND(Q96=Datos!$D$169,R96=Datos!$B$171),Datos!$F$176,IF(AND(Q96=Datos!$E$167,R96=Datos!$B$171),Datos!$D$176,IF(AND(Q96=Datos!$E$168,R96=Datos!$B$171),Datos!$E$176,IF(AND(Q96=Datos!$E$169,R96=Datos!$B$171),Datos!$F$176,IF(AND(Q96=Datos!$F$167,R96=Datos!$B$171),Datos!$E$176,IF(AND(Q96=Datos!$F$168,R96=Datos!$B$171),Datos!$E$176,IF(AND(Q96=Datos!$F$169,R96=Datos!$B$171),Datos!$G$176,IF(AND(Q96=Datos!$G$167,R96=Datos!$B$171),Datos!$E$176,IF(AND(Q96=Datos!$G$168,R96=Datos!$B$171),Datos!$F$176,IF(AND(Q96=Datos!$G$169,R96=Datos!$B$171),Datos!$G$176,IF(AND(Q96=Datos!$D$167,R96=Datos!$B$172),Datos!$D$178,IF(AND(Q96=Datos!$D$168,R96=Datos!$B$172),Datos!$D$178,IF(AND(Q96=Datos!$D$169,R96=Datos!$B$172),Datos!$F$178,IF(AND(Q96=Datos!$E$167,R96=Datos!$B$172),Datos!$D$178,IF(AND(Q96=Datos!$E$168,R96=Datos!$B$172),Datos!$E$178,IF(AND(Q96=Datos!$E$169,R96=Datos!$B$172),Datos!$F$178,IF(AND(Q96=Datos!$F$167,R96=Datos!$B$172),Datos!$E$178,IF(AND(Q96=Datos!$F$168,R96=Datos!$B$172),Datos!$E$178,IF(AND(Q96=Datos!$F$169,R96=Datos!$B$172),Datos!$G$178,IF(AND(Q96=Datos!$G$167,R96=Datos!$B$172),Datos!$E$178,IF(AND(Q96=Datos!$G$168,R96=Datos!$B$172),Datos!$F$178,IF(AND(Q96=Datos!$G$169,R96=Datos!$B$172),Datos!$G$179,IF(AND(Q96=Datos!$D$167,R96=Datos!$B$173),Datos!$D$180,IF(AND(Q96=Datos!$D$168,R96=Datos!$B$173),Datos!$D$180,IF(AND(Q96=Datos!$D$169,R96=Datos!$B$173),Datos!$F$180,IF(AND(Q96=Datos!$E$167,R96=Datos!$B$173),Datos!$D$180,IF(AND(Q96=Datos!$E$168,R96=Datos!$B$173),Datos!$E$180,IF(AND(Q96=Datos!$E$169,R96=Datos!$B$173),Datos!$F$180,IF(AND(Q96=Datos!$F$167,R96=Datos!$B$173),Datos!$E$180,IF(AND(Q96=Datos!$F$168,R96=Datos!$B$173),Datos!$E$180,IF(AND(Q96=Datos!$F$169,R96=Datos!$B$173),Datos!$G$180,IF(AND(Q96=Datos!$G$167,R96=Datos!$B$173),Datos!$E$180,IF(AND(Q96=Datos!$G$168,R96=Datos!$B$173),Datos!$F$180,IF(AND(Q96=Datos!$G$169,R96=Datos!$B$173),Datos!$G$180,IF(AND(Q96=Datos!$D$167,R96=Datos!$B$174),Datos!$D$182,IF(AND(Q96=Datos!$D$168,R96=Datos!$B$174),Datos!$D$182,IF(AND(Q96=Datos!$D$169,R96=Datos!$B$174),Datos!$F$182,IF(AND(Q96=Datos!$E$167,R96=Datos!$B$174),Datos!$D$182,IF(AND(Q96=Datos!$E$168,R96=Datos!$B$174),Datos!$E$182,IF(AND(Q96=Datos!$E$169,R96=Datos!$B$174),Datos!$F$182,IF(AND(Q96=Datos!$F$167,R96=Datos!$B$174),Datos!$E$182,IF(AND(Q96=Datos!$F$168,R96=Datos!$B$174),Datos!$E$182,IF(AND(Q96=Datos!$F$169,R96=Datos!$B$174),Datos!$G$182,IF(AND(Q96=Datos!$G$167,R96=Datos!$B$174),Datos!$E$183,IF(AND(Q96=Datos!$G$168,R96=Datos!$B$174),Datos!$F$182,IF(AND(Q96=Datos!$G$169,R96=Datos!$B$174),Datos!$G$183,IF(O96=Datos!$B$159,Datos!$G$183,"-"))))))))))))))))))))))))))))))))))))))))))))))))))</f>
        <v>-</v>
      </c>
      <c r="T96" s="50" t="str">
        <f t="shared" si="1"/>
        <v>-</v>
      </c>
      <c r="U96" s="52"/>
      <c r="V96" s="52"/>
      <c r="W96" s="52"/>
      <c r="X96" s="52"/>
      <c r="Y96" s="52"/>
      <c r="Z96" s="52"/>
      <c r="AA96" s="52"/>
      <c r="AB96" s="53"/>
    </row>
    <row r="97" spans="2:28" s="54" customFormat="1" ht="97.5" customHeight="1" thickBot="1">
      <c r="B97" s="411" t="str">
        <f>IF(Menú!$C$7="","-",Menú!$C$7)</f>
        <v>-</v>
      </c>
      <c r="C97" s="412"/>
      <c r="D97" s="43" t="str">
        <f>IF(B97="-","-",VLOOKUP(B97,Datos!$B$3:$C$25,2,FALSE))</f>
        <v>-</v>
      </c>
      <c r="E97" s="56"/>
      <c r="F97" s="51"/>
      <c r="G97" s="85"/>
      <c r="H97" s="85"/>
      <c r="I97" s="85"/>
      <c r="J97" s="85"/>
      <c r="K97" s="52"/>
      <c r="L97" s="52"/>
      <c r="M97" s="52"/>
      <c r="N97" s="52"/>
      <c r="O97" s="85"/>
      <c r="P97" s="85"/>
      <c r="Q97" s="50" t="str">
        <f>IF(AND(O97=Datos!$B$156,P97=Datos!$B$162),Datos!$D$167,IF(AND(O97=Datos!$B$156,P97=Datos!$B$163),Datos!$E$167,IF(AND(O97=Datos!$B$156,P97=Datos!$B$164),Datos!$F$167,IF(AND(O97=Datos!$B$156,P97=Datos!$B$165),Datos!$G$167,IF(AND(O97=Datos!$B$157,P97=Datos!$B$162),Datos!$D$168,IF(AND(O97=Datos!$B$157,P97=Datos!$B$163),Datos!$E$168,IF(AND(O97=Datos!$B$157,P97=Datos!$B$164),Datos!$F$168,IF(AND(O97=Datos!$B$157,P97=Datos!$B$165),Datos!$G$168,IF(AND(O97=Datos!$B$158,P97=Datos!$B$162),Datos!$D$169,IF(AND(O97=Datos!$B$158,P97=Datos!$B$163),Datos!$E$169,IF(AND(O97=Datos!$B$158,P97=Datos!$B$164),Datos!$F$169,IF(AND(O97=Datos!$B$158,P97=Datos!$B$165),Datos!$G$169,IF(AND(O97=Datos!$B$159,P97=Datos!$B$162),"N/A",IF(AND(O97=Datos!$B$159,P97=Datos!$B$163),"N/A",IF(AND(O97=Datos!$B$159,P97=Datos!$B$164),"N/A",IF(AND(O97=Datos!$B$159,P97=Datos!$B$165),"N/A","-"))))))))))))))))</f>
        <v>-</v>
      </c>
      <c r="R97" s="85"/>
      <c r="S97" s="50" t="str">
        <f>(IF(AND(Q97=Datos!$D$167,R97=Datos!$B$171),Datos!$D$176,IF(AND(Q97=Datos!$D$168,R97=Datos!$B$171),Datos!$D$176,IF(AND(Q97=Datos!$D$169,R97=Datos!$B$171),Datos!$F$176,IF(AND(Q97=Datos!$E$167,R97=Datos!$B$171),Datos!$D$176,IF(AND(Q97=Datos!$E$168,R97=Datos!$B$171),Datos!$E$176,IF(AND(Q97=Datos!$E$169,R97=Datos!$B$171),Datos!$F$176,IF(AND(Q97=Datos!$F$167,R97=Datos!$B$171),Datos!$E$176,IF(AND(Q97=Datos!$F$168,R97=Datos!$B$171),Datos!$E$176,IF(AND(Q97=Datos!$F$169,R97=Datos!$B$171),Datos!$G$176,IF(AND(Q97=Datos!$G$167,R97=Datos!$B$171),Datos!$E$176,IF(AND(Q97=Datos!$G$168,R97=Datos!$B$171),Datos!$F$176,IF(AND(Q97=Datos!$G$169,R97=Datos!$B$171),Datos!$G$176,IF(AND(Q97=Datos!$D$167,R97=Datos!$B$172),Datos!$D$178,IF(AND(Q97=Datos!$D$168,R97=Datos!$B$172),Datos!$D$178,IF(AND(Q97=Datos!$D$169,R97=Datos!$B$172),Datos!$F$178,IF(AND(Q97=Datos!$E$167,R97=Datos!$B$172),Datos!$D$178,IF(AND(Q97=Datos!$E$168,R97=Datos!$B$172),Datos!$E$178,IF(AND(Q97=Datos!$E$169,R97=Datos!$B$172),Datos!$F$178,IF(AND(Q97=Datos!$F$167,R97=Datos!$B$172),Datos!$E$178,IF(AND(Q97=Datos!$F$168,R97=Datos!$B$172),Datos!$E$178,IF(AND(Q97=Datos!$F$169,R97=Datos!$B$172),Datos!$G$178,IF(AND(Q97=Datos!$G$167,R97=Datos!$B$172),Datos!$E$178,IF(AND(Q97=Datos!$G$168,R97=Datos!$B$172),Datos!$F$178,IF(AND(Q97=Datos!$G$169,R97=Datos!$B$172),Datos!$G$179,IF(AND(Q97=Datos!$D$167,R97=Datos!$B$173),Datos!$D$180,IF(AND(Q97=Datos!$D$168,R97=Datos!$B$173),Datos!$D$180,IF(AND(Q97=Datos!$D$169,R97=Datos!$B$173),Datos!$F$180,IF(AND(Q97=Datos!$E$167,R97=Datos!$B$173),Datos!$D$180,IF(AND(Q97=Datos!$E$168,R97=Datos!$B$173),Datos!$E$180,IF(AND(Q97=Datos!$E$169,R97=Datos!$B$173),Datos!$F$180,IF(AND(Q97=Datos!$F$167,R97=Datos!$B$173),Datos!$E$180,IF(AND(Q97=Datos!$F$168,R97=Datos!$B$173),Datos!$E$180,IF(AND(Q97=Datos!$F$169,R97=Datos!$B$173),Datos!$G$180,IF(AND(Q97=Datos!$G$167,R97=Datos!$B$173),Datos!$E$180,IF(AND(Q97=Datos!$G$168,R97=Datos!$B$173),Datos!$F$180,IF(AND(Q97=Datos!$G$169,R97=Datos!$B$173),Datos!$G$180,IF(AND(Q97=Datos!$D$167,R97=Datos!$B$174),Datos!$D$182,IF(AND(Q97=Datos!$D$168,R97=Datos!$B$174),Datos!$D$182,IF(AND(Q97=Datos!$D$169,R97=Datos!$B$174),Datos!$F$182,IF(AND(Q97=Datos!$E$167,R97=Datos!$B$174),Datos!$D$182,IF(AND(Q97=Datos!$E$168,R97=Datos!$B$174),Datos!$E$182,IF(AND(Q97=Datos!$E$169,R97=Datos!$B$174),Datos!$F$182,IF(AND(Q97=Datos!$F$167,R97=Datos!$B$174),Datos!$E$182,IF(AND(Q97=Datos!$F$168,R97=Datos!$B$174),Datos!$E$182,IF(AND(Q97=Datos!$F$169,R97=Datos!$B$174),Datos!$G$182,IF(AND(Q97=Datos!$G$167,R97=Datos!$B$174),Datos!$E$183,IF(AND(Q97=Datos!$G$168,R97=Datos!$B$174),Datos!$F$182,IF(AND(Q97=Datos!$G$169,R97=Datos!$B$174),Datos!$G$183,IF(O97=Datos!$B$159,Datos!$G$183,"-"))))))))))))))))))))))))))))))))))))))))))))))))))</f>
        <v>-</v>
      </c>
      <c r="T97" s="50" t="str">
        <f t="shared" si="1"/>
        <v>-</v>
      </c>
      <c r="U97" s="52"/>
      <c r="V97" s="52"/>
      <c r="W97" s="52"/>
      <c r="X97" s="52"/>
      <c r="Y97" s="52"/>
      <c r="Z97" s="52"/>
      <c r="AA97" s="52"/>
      <c r="AB97" s="53"/>
    </row>
    <row r="98" spans="2:28" s="54" customFormat="1" ht="97.5" customHeight="1" thickBot="1">
      <c r="B98" s="411" t="str">
        <f>IF(Menú!$C$7="","-",Menú!$C$7)</f>
        <v>-</v>
      </c>
      <c r="C98" s="412"/>
      <c r="D98" s="43" t="str">
        <f>IF(B98="-","-",VLOOKUP(B98,Datos!$B$3:$C$25,2,FALSE))</f>
        <v>-</v>
      </c>
      <c r="E98" s="56"/>
      <c r="F98" s="51"/>
      <c r="G98" s="85"/>
      <c r="H98" s="85"/>
      <c r="I98" s="85"/>
      <c r="J98" s="85"/>
      <c r="K98" s="52"/>
      <c r="L98" s="52"/>
      <c r="M98" s="52"/>
      <c r="N98" s="52"/>
      <c r="O98" s="85"/>
      <c r="P98" s="85"/>
      <c r="Q98" s="50" t="str">
        <f>IF(AND(O98=Datos!$B$156,P98=Datos!$B$162),Datos!$D$167,IF(AND(O98=Datos!$B$156,P98=Datos!$B$163),Datos!$E$167,IF(AND(O98=Datos!$B$156,P98=Datos!$B$164),Datos!$F$167,IF(AND(O98=Datos!$B$156,P98=Datos!$B$165),Datos!$G$167,IF(AND(O98=Datos!$B$157,P98=Datos!$B$162),Datos!$D$168,IF(AND(O98=Datos!$B$157,P98=Datos!$B$163),Datos!$E$168,IF(AND(O98=Datos!$B$157,P98=Datos!$B$164),Datos!$F$168,IF(AND(O98=Datos!$B$157,P98=Datos!$B$165),Datos!$G$168,IF(AND(O98=Datos!$B$158,P98=Datos!$B$162),Datos!$D$169,IF(AND(O98=Datos!$B$158,P98=Datos!$B$163),Datos!$E$169,IF(AND(O98=Datos!$B$158,P98=Datos!$B$164),Datos!$F$169,IF(AND(O98=Datos!$B$158,P98=Datos!$B$165),Datos!$G$169,IF(AND(O98=Datos!$B$159,P98=Datos!$B$162),"N/A",IF(AND(O98=Datos!$B$159,P98=Datos!$B$163),"N/A",IF(AND(O98=Datos!$B$159,P98=Datos!$B$164),"N/A",IF(AND(O98=Datos!$B$159,P98=Datos!$B$165),"N/A","-"))))))))))))))))</f>
        <v>-</v>
      </c>
      <c r="R98" s="85"/>
      <c r="S98" s="50" t="str">
        <f>(IF(AND(Q98=Datos!$D$167,R98=Datos!$B$171),Datos!$D$176,IF(AND(Q98=Datos!$D$168,R98=Datos!$B$171),Datos!$D$176,IF(AND(Q98=Datos!$D$169,R98=Datos!$B$171),Datos!$F$176,IF(AND(Q98=Datos!$E$167,R98=Datos!$B$171),Datos!$D$176,IF(AND(Q98=Datos!$E$168,R98=Datos!$B$171),Datos!$E$176,IF(AND(Q98=Datos!$E$169,R98=Datos!$B$171),Datos!$F$176,IF(AND(Q98=Datos!$F$167,R98=Datos!$B$171),Datos!$E$176,IF(AND(Q98=Datos!$F$168,R98=Datos!$B$171),Datos!$E$176,IF(AND(Q98=Datos!$F$169,R98=Datos!$B$171),Datos!$G$176,IF(AND(Q98=Datos!$G$167,R98=Datos!$B$171),Datos!$E$176,IF(AND(Q98=Datos!$G$168,R98=Datos!$B$171),Datos!$F$176,IF(AND(Q98=Datos!$G$169,R98=Datos!$B$171),Datos!$G$176,IF(AND(Q98=Datos!$D$167,R98=Datos!$B$172),Datos!$D$178,IF(AND(Q98=Datos!$D$168,R98=Datos!$B$172),Datos!$D$178,IF(AND(Q98=Datos!$D$169,R98=Datos!$B$172),Datos!$F$178,IF(AND(Q98=Datos!$E$167,R98=Datos!$B$172),Datos!$D$178,IF(AND(Q98=Datos!$E$168,R98=Datos!$B$172),Datos!$E$178,IF(AND(Q98=Datos!$E$169,R98=Datos!$B$172),Datos!$F$178,IF(AND(Q98=Datos!$F$167,R98=Datos!$B$172),Datos!$E$178,IF(AND(Q98=Datos!$F$168,R98=Datos!$B$172),Datos!$E$178,IF(AND(Q98=Datos!$F$169,R98=Datos!$B$172),Datos!$G$178,IF(AND(Q98=Datos!$G$167,R98=Datos!$B$172),Datos!$E$178,IF(AND(Q98=Datos!$G$168,R98=Datos!$B$172),Datos!$F$178,IF(AND(Q98=Datos!$G$169,R98=Datos!$B$172),Datos!$G$179,IF(AND(Q98=Datos!$D$167,R98=Datos!$B$173),Datos!$D$180,IF(AND(Q98=Datos!$D$168,R98=Datos!$B$173),Datos!$D$180,IF(AND(Q98=Datos!$D$169,R98=Datos!$B$173),Datos!$F$180,IF(AND(Q98=Datos!$E$167,R98=Datos!$B$173),Datos!$D$180,IF(AND(Q98=Datos!$E$168,R98=Datos!$B$173),Datos!$E$180,IF(AND(Q98=Datos!$E$169,R98=Datos!$B$173),Datos!$F$180,IF(AND(Q98=Datos!$F$167,R98=Datos!$B$173),Datos!$E$180,IF(AND(Q98=Datos!$F$168,R98=Datos!$B$173),Datos!$E$180,IF(AND(Q98=Datos!$F$169,R98=Datos!$B$173),Datos!$G$180,IF(AND(Q98=Datos!$G$167,R98=Datos!$B$173),Datos!$E$180,IF(AND(Q98=Datos!$G$168,R98=Datos!$B$173),Datos!$F$180,IF(AND(Q98=Datos!$G$169,R98=Datos!$B$173),Datos!$G$180,IF(AND(Q98=Datos!$D$167,R98=Datos!$B$174),Datos!$D$182,IF(AND(Q98=Datos!$D$168,R98=Datos!$B$174),Datos!$D$182,IF(AND(Q98=Datos!$D$169,R98=Datos!$B$174),Datos!$F$182,IF(AND(Q98=Datos!$E$167,R98=Datos!$B$174),Datos!$D$182,IF(AND(Q98=Datos!$E$168,R98=Datos!$B$174),Datos!$E$182,IF(AND(Q98=Datos!$E$169,R98=Datos!$B$174),Datos!$F$182,IF(AND(Q98=Datos!$F$167,R98=Datos!$B$174),Datos!$E$182,IF(AND(Q98=Datos!$F$168,R98=Datos!$B$174),Datos!$E$182,IF(AND(Q98=Datos!$F$169,R98=Datos!$B$174),Datos!$G$182,IF(AND(Q98=Datos!$G$167,R98=Datos!$B$174),Datos!$E$183,IF(AND(Q98=Datos!$G$168,R98=Datos!$B$174),Datos!$F$182,IF(AND(Q98=Datos!$G$169,R98=Datos!$B$174),Datos!$G$183,IF(O98=Datos!$B$159,Datos!$G$183,"-"))))))))))))))))))))))))))))))))))))))))))))))))))</f>
        <v>-</v>
      </c>
      <c r="T98" s="50" t="str">
        <f t="shared" si="1"/>
        <v>-</v>
      </c>
      <c r="U98" s="52"/>
      <c r="V98" s="52"/>
      <c r="W98" s="52"/>
      <c r="X98" s="52"/>
      <c r="Y98" s="52"/>
      <c r="Z98" s="52"/>
      <c r="AA98" s="52"/>
      <c r="AB98" s="53"/>
    </row>
    <row r="99" spans="2:28" s="54" customFormat="1" ht="97.5" customHeight="1" thickBot="1">
      <c r="B99" s="411" t="str">
        <f>IF(Menú!$C$7="","-",Menú!$C$7)</f>
        <v>-</v>
      </c>
      <c r="C99" s="412"/>
      <c r="D99" s="43" t="str">
        <f>IF(B99="-","-",VLOOKUP(B99,Datos!$B$3:$C$25,2,FALSE))</f>
        <v>-</v>
      </c>
      <c r="E99" s="56"/>
      <c r="F99" s="51"/>
      <c r="G99" s="85"/>
      <c r="H99" s="85"/>
      <c r="I99" s="85"/>
      <c r="J99" s="85"/>
      <c r="K99" s="52"/>
      <c r="L99" s="52"/>
      <c r="M99" s="52"/>
      <c r="N99" s="52"/>
      <c r="O99" s="85"/>
      <c r="P99" s="85"/>
      <c r="Q99" s="50" t="str">
        <f>IF(AND(O99=Datos!$B$156,P99=Datos!$B$162),Datos!$D$167,IF(AND(O99=Datos!$B$156,P99=Datos!$B$163),Datos!$E$167,IF(AND(O99=Datos!$B$156,P99=Datos!$B$164),Datos!$F$167,IF(AND(O99=Datos!$B$156,P99=Datos!$B$165),Datos!$G$167,IF(AND(O99=Datos!$B$157,P99=Datos!$B$162),Datos!$D$168,IF(AND(O99=Datos!$B$157,P99=Datos!$B$163),Datos!$E$168,IF(AND(O99=Datos!$B$157,P99=Datos!$B$164),Datos!$F$168,IF(AND(O99=Datos!$B$157,P99=Datos!$B$165),Datos!$G$168,IF(AND(O99=Datos!$B$158,P99=Datos!$B$162),Datos!$D$169,IF(AND(O99=Datos!$B$158,P99=Datos!$B$163),Datos!$E$169,IF(AND(O99=Datos!$B$158,P99=Datos!$B$164),Datos!$F$169,IF(AND(O99=Datos!$B$158,P99=Datos!$B$165),Datos!$G$169,IF(AND(O99=Datos!$B$159,P99=Datos!$B$162),"N/A",IF(AND(O99=Datos!$B$159,P99=Datos!$B$163),"N/A",IF(AND(O99=Datos!$B$159,P99=Datos!$B$164),"N/A",IF(AND(O99=Datos!$B$159,P99=Datos!$B$165),"N/A","-"))))))))))))))))</f>
        <v>-</v>
      </c>
      <c r="R99" s="85"/>
      <c r="S99" s="50" t="str">
        <f>(IF(AND(Q99=Datos!$D$167,R99=Datos!$B$171),Datos!$D$176,IF(AND(Q99=Datos!$D$168,R99=Datos!$B$171),Datos!$D$176,IF(AND(Q99=Datos!$D$169,R99=Datos!$B$171),Datos!$F$176,IF(AND(Q99=Datos!$E$167,R99=Datos!$B$171),Datos!$D$176,IF(AND(Q99=Datos!$E$168,R99=Datos!$B$171),Datos!$E$176,IF(AND(Q99=Datos!$E$169,R99=Datos!$B$171),Datos!$F$176,IF(AND(Q99=Datos!$F$167,R99=Datos!$B$171),Datos!$E$176,IF(AND(Q99=Datos!$F$168,R99=Datos!$B$171),Datos!$E$176,IF(AND(Q99=Datos!$F$169,R99=Datos!$B$171),Datos!$G$176,IF(AND(Q99=Datos!$G$167,R99=Datos!$B$171),Datos!$E$176,IF(AND(Q99=Datos!$G$168,R99=Datos!$B$171),Datos!$F$176,IF(AND(Q99=Datos!$G$169,R99=Datos!$B$171),Datos!$G$176,IF(AND(Q99=Datos!$D$167,R99=Datos!$B$172),Datos!$D$178,IF(AND(Q99=Datos!$D$168,R99=Datos!$B$172),Datos!$D$178,IF(AND(Q99=Datos!$D$169,R99=Datos!$B$172),Datos!$F$178,IF(AND(Q99=Datos!$E$167,R99=Datos!$B$172),Datos!$D$178,IF(AND(Q99=Datos!$E$168,R99=Datos!$B$172),Datos!$E$178,IF(AND(Q99=Datos!$E$169,R99=Datos!$B$172),Datos!$F$178,IF(AND(Q99=Datos!$F$167,R99=Datos!$B$172),Datos!$E$178,IF(AND(Q99=Datos!$F$168,R99=Datos!$B$172),Datos!$E$178,IF(AND(Q99=Datos!$F$169,R99=Datos!$B$172),Datos!$G$178,IF(AND(Q99=Datos!$G$167,R99=Datos!$B$172),Datos!$E$178,IF(AND(Q99=Datos!$G$168,R99=Datos!$B$172),Datos!$F$178,IF(AND(Q99=Datos!$G$169,R99=Datos!$B$172),Datos!$G$179,IF(AND(Q99=Datos!$D$167,R99=Datos!$B$173),Datos!$D$180,IF(AND(Q99=Datos!$D$168,R99=Datos!$B$173),Datos!$D$180,IF(AND(Q99=Datos!$D$169,R99=Datos!$B$173),Datos!$F$180,IF(AND(Q99=Datos!$E$167,R99=Datos!$B$173),Datos!$D$180,IF(AND(Q99=Datos!$E$168,R99=Datos!$B$173),Datos!$E$180,IF(AND(Q99=Datos!$E$169,R99=Datos!$B$173),Datos!$F$180,IF(AND(Q99=Datos!$F$167,R99=Datos!$B$173),Datos!$E$180,IF(AND(Q99=Datos!$F$168,R99=Datos!$B$173),Datos!$E$180,IF(AND(Q99=Datos!$F$169,R99=Datos!$B$173),Datos!$G$180,IF(AND(Q99=Datos!$G$167,R99=Datos!$B$173),Datos!$E$180,IF(AND(Q99=Datos!$G$168,R99=Datos!$B$173),Datos!$F$180,IF(AND(Q99=Datos!$G$169,R99=Datos!$B$173),Datos!$G$180,IF(AND(Q99=Datos!$D$167,R99=Datos!$B$174),Datos!$D$182,IF(AND(Q99=Datos!$D$168,R99=Datos!$B$174),Datos!$D$182,IF(AND(Q99=Datos!$D$169,R99=Datos!$B$174),Datos!$F$182,IF(AND(Q99=Datos!$E$167,R99=Datos!$B$174),Datos!$D$182,IF(AND(Q99=Datos!$E$168,R99=Datos!$B$174),Datos!$E$182,IF(AND(Q99=Datos!$E$169,R99=Datos!$B$174),Datos!$F$182,IF(AND(Q99=Datos!$F$167,R99=Datos!$B$174),Datos!$E$182,IF(AND(Q99=Datos!$F$168,R99=Datos!$B$174),Datos!$E$182,IF(AND(Q99=Datos!$F$169,R99=Datos!$B$174),Datos!$G$182,IF(AND(Q99=Datos!$G$167,R99=Datos!$B$174),Datos!$E$183,IF(AND(Q99=Datos!$G$168,R99=Datos!$B$174),Datos!$F$182,IF(AND(Q99=Datos!$G$169,R99=Datos!$B$174),Datos!$G$183,IF(O99=Datos!$B$159,Datos!$G$183,"-"))))))))))))))))))))))))))))))))))))))))))))))))))</f>
        <v>-</v>
      </c>
      <c r="T99" s="50" t="str">
        <f t="shared" si="1"/>
        <v>-</v>
      </c>
      <c r="U99" s="52"/>
      <c r="V99" s="52"/>
      <c r="W99" s="52"/>
      <c r="X99" s="52"/>
      <c r="Y99" s="52"/>
      <c r="Z99" s="52"/>
      <c r="AA99" s="52"/>
      <c r="AB99" s="53"/>
    </row>
    <row r="100" spans="2:28" s="54" customFormat="1" ht="97.5" customHeight="1" thickBot="1">
      <c r="B100" s="411" t="str">
        <f>IF(Menú!$C$7="","-",Menú!$C$7)</f>
        <v>-</v>
      </c>
      <c r="C100" s="412"/>
      <c r="D100" s="43" t="str">
        <f>IF(B100="-","-",VLOOKUP(B100,Datos!$B$3:$C$25,2,FALSE))</f>
        <v>-</v>
      </c>
      <c r="E100" s="56"/>
      <c r="F100" s="51"/>
      <c r="G100" s="85"/>
      <c r="H100" s="85"/>
      <c r="I100" s="85"/>
      <c r="J100" s="85"/>
      <c r="K100" s="52"/>
      <c r="L100" s="52"/>
      <c r="M100" s="52"/>
      <c r="N100" s="52"/>
      <c r="O100" s="85"/>
      <c r="P100" s="85"/>
      <c r="Q100" s="50" t="str">
        <f>IF(AND(O100=Datos!$B$156,P100=Datos!$B$162),Datos!$D$167,IF(AND(O100=Datos!$B$156,P100=Datos!$B$163),Datos!$E$167,IF(AND(O100=Datos!$B$156,P100=Datos!$B$164),Datos!$F$167,IF(AND(O100=Datos!$B$156,P100=Datos!$B$165),Datos!$G$167,IF(AND(O100=Datos!$B$157,P100=Datos!$B$162),Datos!$D$168,IF(AND(O100=Datos!$B$157,P100=Datos!$B$163),Datos!$E$168,IF(AND(O100=Datos!$B$157,P100=Datos!$B$164),Datos!$F$168,IF(AND(O100=Datos!$B$157,P100=Datos!$B$165),Datos!$G$168,IF(AND(O100=Datos!$B$158,P100=Datos!$B$162),Datos!$D$169,IF(AND(O100=Datos!$B$158,P100=Datos!$B$163),Datos!$E$169,IF(AND(O100=Datos!$B$158,P100=Datos!$B$164),Datos!$F$169,IF(AND(O100=Datos!$B$158,P100=Datos!$B$165),Datos!$G$169,IF(AND(O100=Datos!$B$159,P100=Datos!$B$162),"N/A",IF(AND(O100=Datos!$B$159,P100=Datos!$B$163),"N/A",IF(AND(O100=Datos!$B$159,P100=Datos!$B$164),"N/A",IF(AND(O100=Datos!$B$159,P100=Datos!$B$165),"N/A","-"))))))))))))))))</f>
        <v>-</v>
      </c>
      <c r="R100" s="85"/>
      <c r="S100" s="50" t="str">
        <f>(IF(AND(Q100=Datos!$D$167,R100=Datos!$B$171),Datos!$D$176,IF(AND(Q100=Datos!$D$168,R100=Datos!$B$171),Datos!$D$176,IF(AND(Q100=Datos!$D$169,R100=Datos!$B$171),Datos!$F$176,IF(AND(Q100=Datos!$E$167,R100=Datos!$B$171),Datos!$D$176,IF(AND(Q100=Datos!$E$168,R100=Datos!$B$171),Datos!$E$176,IF(AND(Q100=Datos!$E$169,R100=Datos!$B$171),Datos!$F$176,IF(AND(Q100=Datos!$F$167,R100=Datos!$B$171),Datos!$E$176,IF(AND(Q100=Datos!$F$168,R100=Datos!$B$171),Datos!$E$176,IF(AND(Q100=Datos!$F$169,R100=Datos!$B$171),Datos!$G$176,IF(AND(Q100=Datos!$G$167,R100=Datos!$B$171),Datos!$E$176,IF(AND(Q100=Datos!$G$168,R100=Datos!$B$171),Datos!$F$176,IF(AND(Q100=Datos!$G$169,R100=Datos!$B$171),Datos!$G$176,IF(AND(Q100=Datos!$D$167,R100=Datos!$B$172),Datos!$D$178,IF(AND(Q100=Datos!$D$168,R100=Datos!$B$172),Datos!$D$178,IF(AND(Q100=Datos!$D$169,R100=Datos!$B$172),Datos!$F$178,IF(AND(Q100=Datos!$E$167,R100=Datos!$B$172),Datos!$D$178,IF(AND(Q100=Datos!$E$168,R100=Datos!$B$172),Datos!$E$178,IF(AND(Q100=Datos!$E$169,R100=Datos!$B$172),Datos!$F$178,IF(AND(Q100=Datos!$F$167,R100=Datos!$B$172),Datos!$E$178,IF(AND(Q100=Datos!$F$168,R100=Datos!$B$172),Datos!$E$178,IF(AND(Q100=Datos!$F$169,R100=Datos!$B$172),Datos!$G$178,IF(AND(Q100=Datos!$G$167,R100=Datos!$B$172),Datos!$E$178,IF(AND(Q100=Datos!$G$168,R100=Datos!$B$172),Datos!$F$178,IF(AND(Q100=Datos!$G$169,R100=Datos!$B$172),Datos!$G$179,IF(AND(Q100=Datos!$D$167,R100=Datos!$B$173),Datos!$D$180,IF(AND(Q100=Datos!$D$168,R100=Datos!$B$173),Datos!$D$180,IF(AND(Q100=Datos!$D$169,R100=Datos!$B$173),Datos!$F$180,IF(AND(Q100=Datos!$E$167,R100=Datos!$B$173),Datos!$D$180,IF(AND(Q100=Datos!$E$168,R100=Datos!$B$173),Datos!$E$180,IF(AND(Q100=Datos!$E$169,R100=Datos!$B$173),Datos!$F$180,IF(AND(Q100=Datos!$F$167,R100=Datos!$B$173),Datos!$E$180,IF(AND(Q100=Datos!$F$168,R100=Datos!$B$173),Datos!$E$180,IF(AND(Q100=Datos!$F$169,R100=Datos!$B$173),Datos!$G$180,IF(AND(Q100=Datos!$G$167,R100=Datos!$B$173),Datos!$E$180,IF(AND(Q100=Datos!$G$168,R100=Datos!$B$173),Datos!$F$180,IF(AND(Q100=Datos!$G$169,R100=Datos!$B$173),Datos!$G$180,IF(AND(Q100=Datos!$D$167,R100=Datos!$B$174),Datos!$D$182,IF(AND(Q100=Datos!$D$168,R100=Datos!$B$174),Datos!$D$182,IF(AND(Q100=Datos!$D$169,R100=Datos!$B$174),Datos!$F$182,IF(AND(Q100=Datos!$E$167,R100=Datos!$B$174),Datos!$D$182,IF(AND(Q100=Datos!$E$168,R100=Datos!$B$174),Datos!$E$182,IF(AND(Q100=Datos!$E$169,R100=Datos!$B$174),Datos!$F$182,IF(AND(Q100=Datos!$F$167,R100=Datos!$B$174),Datos!$E$182,IF(AND(Q100=Datos!$F$168,R100=Datos!$B$174),Datos!$E$182,IF(AND(Q100=Datos!$F$169,R100=Datos!$B$174),Datos!$G$182,IF(AND(Q100=Datos!$G$167,R100=Datos!$B$174),Datos!$E$183,IF(AND(Q100=Datos!$G$168,R100=Datos!$B$174),Datos!$F$182,IF(AND(Q100=Datos!$G$169,R100=Datos!$B$174),Datos!$G$183,IF(O100=Datos!$B$159,Datos!$G$183,"-"))))))))))))))))))))))))))))))))))))))))))))))))))</f>
        <v>-</v>
      </c>
      <c r="T100" s="50" t="str">
        <f t="shared" si="1"/>
        <v>-</v>
      </c>
      <c r="U100" s="52"/>
      <c r="V100" s="52"/>
      <c r="W100" s="52"/>
      <c r="X100" s="52"/>
      <c r="Y100" s="52"/>
      <c r="Z100" s="52"/>
      <c r="AA100" s="52"/>
      <c r="AB100" s="53"/>
    </row>
    <row r="101" spans="2:28" s="54" customFormat="1" ht="97.5" customHeight="1" thickBot="1">
      <c r="B101" s="411" t="str">
        <f>IF(Menú!$C$7="","-",Menú!$C$7)</f>
        <v>-</v>
      </c>
      <c r="C101" s="412"/>
      <c r="D101" s="43" t="str">
        <f>IF(B101="-","-",VLOOKUP(B101,Datos!$B$3:$C$25,2,FALSE))</f>
        <v>-</v>
      </c>
      <c r="E101" s="56"/>
      <c r="F101" s="51"/>
      <c r="G101" s="85"/>
      <c r="H101" s="85"/>
      <c r="I101" s="85"/>
      <c r="J101" s="85"/>
      <c r="K101" s="52"/>
      <c r="L101" s="52"/>
      <c r="M101" s="52"/>
      <c r="N101" s="52"/>
      <c r="O101" s="85"/>
      <c r="P101" s="85"/>
      <c r="Q101" s="50" t="str">
        <f>IF(AND(O101=Datos!$B$156,P101=Datos!$B$162),Datos!$D$167,IF(AND(O101=Datos!$B$156,P101=Datos!$B$163),Datos!$E$167,IF(AND(O101=Datos!$B$156,P101=Datos!$B$164),Datos!$F$167,IF(AND(O101=Datos!$B$156,P101=Datos!$B$165),Datos!$G$167,IF(AND(O101=Datos!$B$157,P101=Datos!$B$162),Datos!$D$168,IF(AND(O101=Datos!$B$157,P101=Datos!$B$163),Datos!$E$168,IF(AND(O101=Datos!$B$157,P101=Datos!$B$164),Datos!$F$168,IF(AND(O101=Datos!$B$157,P101=Datos!$B$165),Datos!$G$168,IF(AND(O101=Datos!$B$158,P101=Datos!$B$162),Datos!$D$169,IF(AND(O101=Datos!$B$158,P101=Datos!$B$163),Datos!$E$169,IF(AND(O101=Datos!$B$158,P101=Datos!$B$164),Datos!$F$169,IF(AND(O101=Datos!$B$158,P101=Datos!$B$165),Datos!$G$169,IF(AND(O101=Datos!$B$159,P101=Datos!$B$162),"N/A",IF(AND(O101=Datos!$B$159,P101=Datos!$B$163),"N/A",IF(AND(O101=Datos!$B$159,P101=Datos!$B$164),"N/A",IF(AND(O101=Datos!$B$159,P101=Datos!$B$165),"N/A","-"))))))))))))))))</f>
        <v>-</v>
      </c>
      <c r="R101" s="85"/>
      <c r="S101" s="50" t="str">
        <f>(IF(AND(Q101=Datos!$D$167,R101=Datos!$B$171),Datos!$D$176,IF(AND(Q101=Datos!$D$168,R101=Datos!$B$171),Datos!$D$176,IF(AND(Q101=Datos!$D$169,R101=Datos!$B$171),Datos!$F$176,IF(AND(Q101=Datos!$E$167,R101=Datos!$B$171),Datos!$D$176,IF(AND(Q101=Datos!$E$168,R101=Datos!$B$171),Datos!$E$176,IF(AND(Q101=Datos!$E$169,R101=Datos!$B$171),Datos!$F$176,IF(AND(Q101=Datos!$F$167,R101=Datos!$B$171),Datos!$E$176,IF(AND(Q101=Datos!$F$168,R101=Datos!$B$171),Datos!$E$176,IF(AND(Q101=Datos!$F$169,R101=Datos!$B$171),Datos!$G$176,IF(AND(Q101=Datos!$G$167,R101=Datos!$B$171),Datos!$E$176,IF(AND(Q101=Datos!$G$168,R101=Datos!$B$171),Datos!$F$176,IF(AND(Q101=Datos!$G$169,R101=Datos!$B$171),Datos!$G$176,IF(AND(Q101=Datos!$D$167,R101=Datos!$B$172),Datos!$D$178,IF(AND(Q101=Datos!$D$168,R101=Datos!$B$172),Datos!$D$178,IF(AND(Q101=Datos!$D$169,R101=Datos!$B$172),Datos!$F$178,IF(AND(Q101=Datos!$E$167,R101=Datos!$B$172),Datos!$D$178,IF(AND(Q101=Datos!$E$168,R101=Datos!$B$172),Datos!$E$178,IF(AND(Q101=Datos!$E$169,R101=Datos!$B$172),Datos!$F$178,IF(AND(Q101=Datos!$F$167,R101=Datos!$B$172),Datos!$E$178,IF(AND(Q101=Datos!$F$168,R101=Datos!$B$172),Datos!$E$178,IF(AND(Q101=Datos!$F$169,R101=Datos!$B$172),Datos!$G$178,IF(AND(Q101=Datos!$G$167,R101=Datos!$B$172),Datos!$E$178,IF(AND(Q101=Datos!$G$168,R101=Datos!$B$172),Datos!$F$178,IF(AND(Q101=Datos!$G$169,R101=Datos!$B$172),Datos!$G$179,IF(AND(Q101=Datos!$D$167,R101=Datos!$B$173),Datos!$D$180,IF(AND(Q101=Datos!$D$168,R101=Datos!$B$173),Datos!$D$180,IF(AND(Q101=Datos!$D$169,R101=Datos!$B$173),Datos!$F$180,IF(AND(Q101=Datos!$E$167,R101=Datos!$B$173),Datos!$D$180,IF(AND(Q101=Datos!$E$168,R101=Datos!$B$173),Datos!$E$180,IF(AND(Q101=Datos!$E$169,R101=Datos!$B$173),Datos!$F$180,IF(AND(Q101=Datos!$F$167,R101=Datos!$B$173),Datos!$E$180,IF(AND(Q101=Datos!$F$168,R101=Datos!$B$173),Datos!$E$180,IF(AND(Q101=Datos!$F$169,R101=Datos!$B$173),Datos!$G$180,IF(AND(Q101=Datos!$G$167,R101=Datos!$B$173),Datos!$E$180,IF(AND(Q101=Datos!$G$168,R101=Datos!$B$173),Datos!$F$180,IF(AND(Q101=Datos!$G$169,R101=Datos!$B$173),Datos!$G$180,IF(AND(Q101=Datos!$D$167,R101=Datos!$B$174),Datos!$D$182,IF(AND(Q101=Datos!$D$168,R101=Datos!$B$174),Datos!$D$182,IF(AND(Q101=Datos!$D$169,R101=Datos!$B$174),Datos!$F$182,IF(AND(Q101=Datos!$E$167,R101=Datos!$B$174),Datos!$D$182,IF(AND(Q101=Datos!$E$168,R101=Datos!$B$174),Datos!$E$182,IF(AND(Q101=Datos!$E$169,R101=Datos!$B$174),Datos!$F$182,IF(AND(Q101=Datos!$F$167,R101=Datos!$B$174),Datos!$E$182,IF(AND(Q101=Datos!$F$168,R101=Datos!$B$174),Datos!$E$182,IF(AND(Q101=Datos!$F$169,R101=Datos!$B$174),Datos!$G$182,IF(AND(Q101=Datos!$G$167,R101=Datos!$B$174),Datos!$E$183,IF(AND(Q101=Datos!$G$168,R101=Datos!$B$174),Datos!$F$182,IF(AND(Q101=Datos!$G$169,R101=Datos!$B$174),Datos!$G$183,IF(O101=Datos!$B$159,Datos!$G$183,"-"))))))))))))))))))))))))))))))))))))))))))))))))))</f>
        <v>-</v>
      </c>
      <c r="T101" s="50" t="str">
        <f t="shared" si="1"/>
        <v>-</v>
      </c>
      <c r="U101" s="52"/>
      <c r="V101" s="52"/>
      <c r="W101" s="52"/>
      <c r="X101" s="52"/>
      <c r="Y101" s="52"/>
      <c r="Z101" s="52"/>
      <c r="AA101" s="52"/>
      <c r="AB101" s="53"/>
    </row>
    <row r="102" spans="2:28" s="54" customFormat="1" ht="97.5" customHeight="1" thickBot="1">
      <c r="B102" s="411" t="str">
        <f>IF(Menú!$C$7="","-",Menú!$C$7)</f>
        <v>-</v>
      </c>
      <c r="C102" s="412"/>
      <c r="D102" s="43" t="str">
        <f>IF(B102="-","-",VLOOKUP(B102,Datos!$B$3:$C$25,2,FALSE))</f>
        <v>-</v>
      </c>
      <c r="E102" s="56"/>
      <c r="F102" s="51"/>
      <c r="G102" s="85"/>
      <c r="H102" s="85"/>
      <c r="I102" s="85"/>
      <c r="J102" s="85"/>
      <c r="K102" s="52"/>
      <c r="L102" s="52"/>
      <c r="M102" s="52"/>
      <c r="N102" s="52"/>
      <c r="O102" s="85"/>
      <c r="P102" s="85"/>
      <c r="Q102" s="50" t="str">
        <f>IF(AND(O102=Datos!$B$156,P102=Datos!$B$162),Datos!$D$167,IF(AND(O102=Datos!$B$156,P102=Datos!$B$163),Datos!$E$167,IF(AND(O102=Datos!$B$156,P102=Datos!$B$164),Datos!$F$167,IF(AND(O102=Datos!$B$156,P102=Datos!$B$165),Datos!$G$167,IF(AND(O102=Datos!$B$157,P102=Datos!$B$162),Datos!$D$168,IF(AND(O102=Datos!$B$157,P102=Datos!$B$163),Datos!$E$168,IF(AND(O102=Datos!$B$157,P102=Datos!$B$164),Datos!$F$168,IF(AND(O102=Datos!$B$157,P102=Datos!$B$165),Datos!$G$168,IF(AND(O102=Datos!$B$158,P102=Datos!$B$162),Datos!$D$169,IF(AND(O102=Datos!$B$158,P102=Datos!$B$163),Datos!$E$169,IF(AND(O102=Datos!$B$158,P102=Datos!$B$164),Datos!$F$169,IF(AND(O102=Datos!$B$158,P102=Datos!$B$165),Datos!$G$169,IF(AND(O102=Datos!$B$159,P102=Datos!$B$162),"N/A",IF(AND(O102=Datos!$B$159,P102=Datos!$B$163),"N/A",IF(AND(O102=Datos!$B$159,P102=Datos!$B$164),"N/A",IF(AND(O102=Datos!$B$159,P102=Datos!$B$165),"N/A","-"))))))))))))))))</f>
        <v>-</v>
      </c>
      <c r="R102" s="85"/>
      <c r="S102" s="50" t="str">
        <f>(IF(AND(Q102=Datos!$D$167,R102=Datos!$B$171),Datos!$D$176,IF(AND(Q102=Datos!$D$168,R102=Datos!$B$171),Datos!$D$176,IF(AND(Q102=Datos!$D$169,R102=Datos!$B$171),Datos!$F$176,IF(AND(Q102=Datos!$E$167,R102=Datos!$B$171),Datos!$D$176,IF(AND(Q102=Datos!$E$168,R102=Datos!$B$171),Datos!$E$176,IF(AND(Q102=Datos!$E$169,R102=Datos!$B$171),Datos!$F$176,IF(AND(Q102=Datos!$F$167,R102=Datos!$B$171),Datos!$E$176,IF(AND(Q102=Datos!$F$168,R102=Datos!$B$171),Datos!$E$176,IF(AND(Q102=Datos!$F$169,R102=Datos!$B$171),Datos!$G$176,IF(AND(Q102=Datos!$G$167,R102=Datos!$B$171),Datos!$E$176,IF(AND(Q102=Datos!$G$168,R102=Datos!$B$171),Datos!$F$176,IF(AND(Q102=Datos!$G$169,R102=Datos!$B$171),Datos!$G$176,IF(AND(Q102=Datos!$D$167,R102=Datos!$B$172),Datos!$D$178,IF(AND(Q102=Datos!$D$168,R102=Datos!$B$172),Datos!$D$178,IF(AND(Q102=Datos!$D$169,R102=Datos!$B$172),Datos!$F$178,IF(AND(Q102=Datos!$E$167,R102=Datos!$B$172),Datos!$D$178,IF(AND(Q102=Datos!$E$168,R102=Datos!$B$172),Datos!$E$178,IF(AND(Q102=Datos!$E$169,R102=Datos!$B$172),Datos!$F$178,IF(AND(Q102=Datos!$F$167,R102=Datos!$B$172),Datos!$E$178,IF(AND(Q102=Datos!$F$168,R102=Datos!$B$172),Datos!$E$178,IF(AND(Q102=Datos!$F$169,R102=Datos!$B$172),Datos!$G$178,IF(AND(Q102=Datos!$G$167,R102=Datos!$B$172),Datos!$E$178,IF(AND(Q102=Datos!$G$168,R102=Datos!$B$172),Datos!$F$178,IF(AND(Q102=Datos!$G$169,R102=Datos!$B$172),Datos!$G$179,IF(AND(Q102=Datos!$D$167,R102=Datos!$B$173),Datos!$D$180,IF(AND(Q102=Datos!$D$168,R102=Datos!$B$173),Datos!$D$180,IF(AND(Q102=Datos!$D$169,R102=Datos!$B$173),Datos!$F$180,IF(AND(Q102=Datos!$E$167,R102=Datos!$B$173),Datos!$D$180,IF(AND(Q102=Datos!$E$168,R102=Datos!$B$173),Datos!$E$180,IF(AND(Q102=Datos!$E$169,R102=Datos!$B$173),Datos!$F$180,IF(AND(Q102=Datos!$F$167,R102=Datos!$B$173),Datos!$E$180,IF(AND(Q102=Datos!$F$168,R102=Datos!$B$173),Datos!$E$180,IF(AND(Q102=Datos!$F$169,R102=Datos!$B$173),Datos!$G$180,IF(AND(Q102=Datos!$G$167,R102=Datos!$B$173),Datos!$E$180,IF(AND(Q102=Datos!$G$168,R102=Datos!$B$173),Datos!$F$180,IF(AND(Q102=Datos!$G$169,R102=Datos!$B$173),Datos!$G$180,IF(AND(Q102=Datos!$D$167,R102=Datos!$B$174),Datos!$D$182,IF(AND(Q102=Datos!$D$168,R102=Datos!$B$174),Datos!$D$182,IF(AND(Q102=Datos!$D$169,R102=Datos!$B$174),Datos!$F$182,IF(AND(Q102=Datos!$E$167,R102=Datos!$B$174),Datos!$D$182,IF(AND(Q102=Datos!$E$168,R102=Datos!$B$174),Datos!$E$182,IF(AND(Q102=Datos!$E$169,R102=Datos!$B$174),Datos!$F$182,IF(AND(Q102=Datos!$F$167,R102=Datos!$B$174),Datos!$E$182,IF(AND(Q102=Datos!$F$168,R102=Datos!$B$174),Datos!$E$182,IF(AND(Q102=Datos!$F$169,R102=Datos!$B$174),Datos!$G$182,IF(AND(Q102=Datos!$G$167,R102=Datos!$B$174),Datos!$E$183,IF(AND(Q102=Datos!$G$168,R102=Datos!$B$174),Datos!$F$182,IF(AND(Q102=Datos!$G$169,R102=Datos!$B$174),Datos!$G$183,IF(O102=Datos!$B$159,Datos!$G$183,"-"))))))))))))))))))))))))))))))))))))))))))))))))))</f>
        <v>-</v>
      </c>
      <c r="T102" s="50" t="str">
        <f t="shared" si="1"/>
        <v>-</v>
      </c>
      <c r="U102" s="52"/>
      <c r="V102" s="52"/>
      <c r="W102" s="52"/>
      <c r="X102" s="52"/>
      <c r="Y102" s="52"/>
      <c r="Z102" s="52"/>
      <c r="AA102" s="52"/>
      <c r="AB102" s="53"/>
    </row>
    <row r="103" spans="2:28" s="54" customFormat="1" ht="97.5" customHeight="1" thickBot="1">
      <c r="B103" s="411" t="str">
        <f>IF(Menú!$C$7="","-",Menú!$C$7)</f>
        <v>-</v>
      </c>
      <c r="C103" s="412"/>
      <c r="D103" s="43" t="str">
        <f>IF(B103="-","-",VLOOKUP(B103,Datos!$B$3:$C$25,2,FALSE))</f>
        <v>-</v>
      </c>
      <c r="E103" s="56"/>
      <c r="F103" s="51"/>
      <c r="G103" s="85"/>
      <c r="H103" s="85"/>
      <c r="I103" s="85"/>
      <c r="J103" s="85"/>
      <c r="K103" s="52"/>
      <c r="L103" s="52"/>
      <c r="M103" s="52"/>
      <c r="N103" s="52"/>
      <c r="O103" s="85"/>
      <c r="P103" s="85"/>
      <c r="Q103" s="50" t="str">
        <f>IF(AND(O103=Datos!$B$156,P103=Datos!$B$162),Datos!$D$167,IF(AND(O103=Datos!$B$156,P103=Datos!$B$163),Datos!$E$167,IF(AND(O103=Datos!$B$156,P103=Datos!$B$164),Datos!$F$167,IF(AND(O103=Datos!$B$156,P103=Datos!$B$165),Datos!$G$167,IF(AND(O103=Datos!$B$157,P103=Datos!$B$162),Datos!$D$168,IF(AND(O103=Datos!$B$157,P103=Datos!$B$163),Datos!$E$168,IF(AND(O103=Datos!$B$157,P103=Datos!$B$164),Datos!$F$168,IF(AND(O103=Datos!$B$157,P103=Datos!$B$165),Datos!$G$168,IF(AND(O103=Datos!$B$158,P103=Datos!$B$162),Datos!$D$169,IF(AND(O103=Datos!$B$158,P103=Datos!$B$163),Datos!$E$169,IF(AND(O103=Datos!$B$158,P103=Datos!$B$164),Datos!$F$169,IF(AND(O103=Datos!$B$158,P103=Datos!$B$165),Datos!$G$169,IF(AND(O103=Datos!$B$159,P103=Datos!$B$162),"N/A",IF(AND(O103=Datos!$B$159,P103=Datos!$B$163),"N/A",IF(AND(O103=Datos!$B$159,P103=Datos!$B$164),"N/A",IF(AND(O103=Datos!$B$159,P103=Datos!$B$165),"N/A","-"))))))))))))))))</f>
        <v>-</v>
      </c>
      <c r="R103" s="85"/>
      <c r="S103" s="50" t="str">
        <f>(IF(AND(Q103=Datos!$D$167,R103=Datos!$B$171),Datos!$D$176,IF(AND(Q103=Datos!$D$168,R103=Datos!$B$171),Datos!$D$176,IF(AND(Q103=Datos!$D$169,R103=Datos!$B$171),Datos!$F$176,IF(AND(Q103=Datos!$E$167,R103=Datos!$B$171),Datos!$D$176,IF(AND(Q103=Datos!$E$168,R103=Datos!$B$171),Datos!$E$176,IF(AND(Q103=Datos!$E$169,R103=Datos!$B$171),Datos!$F$176,IF(AND(Q103=Datos!$F$167,R103=Datos!$B$171),Datos!$E$176,IF(AND(Q103=Datos!$F$168,R103=Datos!$B$171),Datos!$E$176,IF(AND(Q103=Datos!$F$169,R103=Datos!$B$171),Datos!$G$176,IF(AND(Q103=Datos!$G$167,R103=Datos!$B$171),Datos!$E$176,IF(AND(Q103=Datos!$G$168,R103=Datos!$B$171),Datos!$F$176,IF(AND(Q103=Datos!$G$169,R103=Datos!$B$171),Datos!$G$176,IF(AND(Q103=Datos!$D$167,R103=Datos!$B$172),Datos!$D$178,IF(AND(Q103=Datos!$D$168,R103=Datos!$B$172),Datos!$D$178,IF(AND(Q103=Datos!$D$169,R103=Datos!$B$172),Datos!$F$178,IF(AND(Q103=Datos!$E$167,R103=Datos!$B$172),Datos!$D$178,IF(AND(Q103=Datos!$E$168,R103=Datos!$B$172),Datos!$E$178,IF(AND(Q103=Datos!$E$169,R103=Datos!$B$172),Datos!$F$178,IF(AND(Q103=Datos!$F$167,R103=Datos!$B$172),Datos!$E$178,IF(AND(Q103=Datos!$F$168,R103=Datos!$B$172),Datos!$E$178,IF(AND(Q103=Datos!$F$169,R103=Datos!$B$172),Datos!$G$178,IF(AND(Q103=Datos!$G$167,R103=Datos!$B$172),Datos!$E$178,IF(AND(Q103=Datos!$G$168,R103=Datos!$B$172),Datos!$F$178,IF(AND(Q103=Datos!$G$169,R103=Datos!$B$172),Datos!$G$179,IF(AND(Q103=Datos!$D$167,R103=Datos!$B$173),Datos!$D$180,IF(AND(Q103=Datos!$D$168,R103=Datos!$B$173),Datos!$D$180,IF(AND(Q103=Datos!$D$169,R103=Datos!$B$173),Datos!$F$180,IF(AND(Q103=Datos!$E$167,R103=Datos!$B$173),Datos!$D$180,IF(AND(Q103=Datos!$E$168,R103=Datos!$B$173),Datos!$E$180,IF(AND(Q103=Datos!$E$169,R103=Datos!$B$173),Datos!$F$180,IF(AND(Q103=Datos!$F$167,R103=Datos!$B$173),Datos!$E$180,IF(AND(Q103=Datos!$F$168,R103=Datos!$B$173),Datos!$E$180,IF(AND(Q103=Datos!$F$169,R103=Datos!$B$173),Datos!$G$180,IF(AND(Q103=Datos!$G$167,R103=Datos!$B$173),Datos!$E$180,IF(AND(Q103=Datos!$G$168,R103=Datos!$B$173),Datos!$F$180,IF(AND(Q103=Datos!$G$169,R103=Datos!$B$173),Datos!$G$180,IF(AND(Q103=Datos!$D$167,R103=Datos!$B$174),Datos!$D$182,IF(AND(Q103=Datos!$D$168,R103=Datos!$B$174),Datos!$D$182,IF(AND(Q103=Datos!$D$169,R103=Datos!$B$174),Datos!$F$182,IF(AND(Q103=Datos!$E$167,R103=Datos!$B$174),Datos!$D$182,IF(AND(Q103=Datos!$E$168,R103=Datos!$B$174),Datos!$E$182,IF(AND(Q103=Datos!$E$169,R103=Datos!$B$174),Datos!$F$182,IF(AND(Q103=Datos!$F$167,R103=Datos!$B$174),Datos!$E$182,IF(AND(Q103=Datos!$F$168,R103=Datos!$B$174),Datos!$E$182,IF(AND(Q103=Datos!$F$169,R103=Datos!$B$174),Datos!$G$182,IF(AND(Q103=Datos!$G$167,R103=Datos!$B$174),Datos!$E$183,IF(AND(Q103=Datos!$G$168,R103=Datos!$B$174),Datos!$F$182,IF(AND(Q103=Datos!$G$169,R103=Datos!$B$174),Datos!$G$183,IF(O103=Datos!$B$159,Datos!$G$183,"-"))))))))))))))))))))))))))))))))))))))))))))))))))</f>
        <v>-</v>
      </c>
      <c r="T103" s="50" t="str">
        <f t="shared" si="1"/>
        <v>-</v>
      </c>
      <c r="U103" s="52"/>
      <c r="V103" s="52"/>
      <c r="W103" s="52"/>
      <c r="X103" s="52"/>
      <c r="Y103" s="52"/>
      <c r="Z103" s="52"/>
      <c r="AA103" s="52"/>
      <c r="AB103" s="53"/>
    </row>
    <row r="104" spans="2:28" s="54" customFormat="1" ht="97.5" customHeight="1" thickBot="1">
      <c r="B104" s="411" t="str">
        <f>IF(Menú!$C$7="","-",Menú!$C$7)</f>
        <v>-</v>
      </c>
      <c r="C104" s="412"/>
      <c r="D104" s="43" t="str">
        <f>IF(B104="-","-",VLOOKUP(B104,Datos!$B$3:$C$25,2,FALSE))</f>
        <v>-</v>
      </c>
      <c r="E104" s="56"/>
      <c r="F104" s="51"/>
      <c r="G104" s="85"/>
      <c r="H104" s="85"/>
      <c r="I104" s="85"/>
      <c r="J104" s="85"/>
      <c r="K104" s="52"/>
      <c r="L104" s="52"/>
      <c r="M104" s="52"/>
      <c r="N104" s="52"/>
      <c r="O104" s="85"/>
      <c r="P104" s="85"/>
      <c r="Q104" s="50" t="str">
        <f>IF(AND(O104=Datos!$B$156,P104=Datos!$B$162),Datos!$D$167,IF(AND(O104=Datos!$B$156,P104=Datos!$B$163),Datos!$E$167,IF(AND(O104=Datos!$B$156,P104=Datos!$B$164),Datos!$F$167,IF(AND(O104=Datos!$B$156,P104=Datos!$B$165),Datos!$G$167,IF(AND(O104=Datos!$B$157,P104=Datos!$B$162),Datos!$D$168,IF(AND(O104=Datos!$B$157,P104=Datos!$B$163),Datos!$E$168,IF(AND(O104=Datos!$B$157,P104=Datos!$B$164),Datos!$F$168,IF(AND(O104=Datos!$B$157,P104=Datos!$B$165),Datos!$G$168,IF(AND(O104=Datos!$B$158,P104=Datos!$B$162),Datos!$D$169,IF(AND(O104=Datos!$B$158,P104=Datos!$B$163),Datos!$E$169,IF(AND(O104=Datos!$B$158,P104=Datos!$B$164),Datos!$F$169,IF(AND(O104=Datos!$B$158,P104=Datos!$B$165),Datos!$G$169,IF(AND(O104=Datos!$B$159,P104=Datos!$B$162),"N/A",IF(AND(O104=Datos!$B$159,P104=Datos!$B$163),"N/A",IF(AND(O104=Datos!$B$159,P104=Datos!$B$164),"N/A",IF(AND(O104=Datos!$B$159,P104=Datos!$B$165),"N/A","-"))))))))))))))))</f>
        <v>-</v>
      </c>
      <c r="R104" s="85"/>
      <c r="S104" s="50" t="str">
        <f>(IF(AND(Q104=Datos!$D$167,R104=Datos!$B$171),Datos!$D$176,IF(AND(Q104=Datos!$D$168,R104=Datos!$B$171),Datos!$D$176,IF(AND(Q104=Datos!$D$169,R104=Datos!$B$171),Datos!$F$176,IF(AND(Q104=Datos!$E$167,R104=Datos!$B$171),Datos!$D$176,IF(AND(Q104=Datos!$E$168,R104=Datos!$B$171),Datos!$E$176,IF(AND(Q104=Datos!$E$169,R104=Datos!$B$171),Datos!$F$176,IF(AND(Q104=Datos!$F$167,R104=Datos!$B$171),Datos!$E$176,IF(AND(Q104=Datos!$F$168,R104=Datos!$B$171),Datos!$E$176,IF(AND(Q104=Datos!$F$169,R104=Datos!$B$171),Datos!$G$176,IF(AND(Q104=Datos!$G$167,R104=Datos!$B$171),Datos!$E$176,IF(AND(Q104=Datos!$G$168,R104=Datos!$B$171),Datos!$F$176,IF(AND(Q104=Datos!$G$169,R104=Datos!$B$171),Datos!$G$176,IF(AND(Q104=Datos!$D$167,R104=Datos!$B$172),Datos!$D$178,IF(AND(Q104=Datos!$D$168,R104=Datos!$B$172),Datos!$D$178,IF(AND(Q104=Datos!$D$169,R104=Datos!$B$172),Datos!$F$178,IF(AND(Q104=Datos!$E$167,R104=Datos!$B$172),Datos!$D$178,IF(AND(Q104=Datos!$E$168,R104=Datos!$B$172),Datos!$E$178,IF(AND(Q104=Datos!$E$169,R104=Datos!$B$172),Datos!$F$178,IF(AND(Q104=Datos!$F$167,R104=Datos!$B$172),Datos!$E$178,IF(AND(Q104=Datos!$F$168,R104=Datos!$B$172),Datos!$E$178,IF(AND(Q104=Datos!$F$169,R104=Datos!$B$172),Datos!$G$178,IF(AND(Q104=Datos!$G$167,R104=Datos!$B$172),Datos!$E$178,IF(AND(Q104=Datos!$G$168,R104=Datos!$B$172),Datos!$F$178,IF(AND(Q104=Datos!$G$169,R104=Datos!$B$172),Datos!$G$179,IF(AND(Q104=Datos!$D$167,R104=Datos!$B$173),Datos!$D$180,IF(AND(Q104=Datos!$D$168,R104=Datos!$B$173),Datos!$D$180,IF(AND(Q104=Datos!$D$169,R104=Datos!$B$173),Datos!$F$180,IF(AND(Q104=Datos!$E$167,R104=Datos!$B$173),Datos!$D$180,IF(AND(Q104=Datos!$E$168,R104=Datos!$B$173),Datos!$E$180,IF(AND(Q104=Datos!$E$169,R104=Datos!$B$173),Datos!$F$180,IF(AND(Q104=Datos!$F$167,R104=Datos!$B$173),Datos!$E$180,IF(AND(Q104=Datos!$F$168,R104=Datos!$B$173),Datos!$E$180,IF(AND(Q104=Datos!$F$169,R104=Datos!$B$173),Datos!$G$180,IF(AND(Q104=Datos!$G$167,R104=Datos!$B$173),Datos!$E$180,IF(AND(Q104=Datos!$G$168,R104=Datos!$B$173),Datos!$F$180,IF(AND(Q104=Datos!$G$169,R104=Datos!$B$173),Datos!$G$180,IF(AND(Q104=Datos!$D$167,R104=Datos!$B$174),Datos!$D$182,IF(AND(Q104=Datos!$D$168,R104=Datos!$B$174),Datos!$D$182,IF(AND(Q104=Datos!$D$169,R104=Datos!$B$174),Datos!$F$182,IF(AND(Q104=Datos!$E$167,R104=Datos!$B$174),Datos!$D$182,IF(AND(Q104=Datos!$E$168,R104=Datos!$B$174),Datos!$E$182,IF(AND(Q104=Datos!$E$169,R104=Datos!$B$174),Datos!$F$182,IF(AND(Q104=Datos!$F$167,R104=Datos!$B$174),Datos!$E$182,IF(AND(Q104=Datos!$F$168,R104=Datos!$B$174),Datos!$E$182,IF(AND(Q104=Datos!$F$169,R104=Datos!$B$174),Datos!$G$182,IF(AND(Q104=Datos!$G$167,R104=Datos!$B$174),Datos!$E$183,IF(AND(Q104=Datos!$G$168,R104=Datos!$B$174),Datos!$F$182,IF(AND(Q104=Datos!$G$169,R104=Datos!$B$174),Datos!$G$183,IF(O104=Datos!$B$159,Datos!$G$183,"-"))))))))))))))))))))))))))))))))))))))))))))))))))</f>
        <v>-</v>
      </c>
      <c r="T104" s="50" t="str">
        <f t="shared" si="1"/>
        <v>-</v>
      </c>
      <c r="U104" s="52"/>
      <c r="V104" s="52"/>
      <c r="W104" s="52"/>
      <c r="X104" s="52"/>
      <c r="Y104" s="52"/>
      <c r="Z104" s="52"/>
      <c r="AA104" s="52"/>
      <c r="AB104" s="53"/>
    </row>
    <row r="105" spans="2:28" s="54" customFormat="1" ht="97.5" customHeight="1" thickBot="1">
      <c r="B105" s="411" t="str">
        <f>IF(Menú!$C$7="","-",Menú!$C$7)</f>
        <v>-</v>
      </c>
      <c r="C105" s="412"/>
      <c r="D105" s="43" t="str">
        <f>IF(B105="-","-",VLOOKUP(B105,Datos!$B$3:$C$25,2,FALSE))</f>
        <v>-</v>
      </c>
      <c r="E105" s="56"/>
      <c r="F105" s="51"/>
      <c r="G105" s="85"/>
      <c r="H105" s="85"/>
      <c r="I105" s="85"/>
      <c r="J105" s="85"/>
      <c r="K105" s="52"/>
      <c r="L105" s="52"/>
      <c r="M105" s="52"/>
      <c r="N105" s="52"/>
      <c r="O105" s="85"/>
      <c r="P105" s="85"/>
      <c r="Q105" s="50" t="str">
        <f>IF(AND(O105=Datos!$B$156,P105=Datos!$B$162),Datos!$D$167,IF(AND(O105=Datos!$B$156,P105=Datos!$B$163),Datos!$E$167,IF(AND(O105=Datos!$B$156,P105=Datos!$B$164),Datos!$F$167,IF(AND(O105=Datos!$B$156,P105=Datos!$B$165),Datos!$G$167,IF(AND(O105=Datos!$B$157,P105=Datos!$B$162),Datos!$D$168,IF(AND(O105=Datos!$B$157,P105=Datos!$B$163),Datos!$E$168,IF(AND(O105=Datos!$B$157,P105=Datos!$B$164),Datos!$F$168,IF(AND(O105=Datos!$B$157,P105=Datos!$B$165),Datos!$G$168,IF(AND(O105=Datos!$B$158,P105=Datos!$B$162),Datos!$D$169,IF(AND(O105=Datos!$B$158,P105=Datos!$B$163),Datos!$E$169,IF(AND(O105=Datos!$B$158,P105=Datos!$B$164),Datos!$F$169,IF(AND(O105=Datos!$B$158,P105=Datos!$B$165),Datos!$G$169,IF(AND(O105=Datos!$B$159,P105=Datos!$B$162),"N/A",IF(AND(O105=Datos!$B$159,P105=Datos!$B$163),"N/A",IF(AND(O105=Datos!$B$159,P105=Datos!$B$164),"N/A",IF(AND(O105=Datos!$B$159,P105=Datos!$B$165),"N/A","-"))))))))))))))))</f>
        <v>-</v>
      </c>
      <c r="R105" s="85"/>
      <c r="S105" s="50" t="str">
        <f>(IF(AND(Q105=Datos!$D$167,R105=Datos!$B$171),Datos!$D$176,IF(AND(Q105=Datos!$D$168,R105=Datos!$B$171),Datos!$D$176,IF(AND(Q105=Datos!$D$169,R105=Datos!$B$171),Datos!$F$176,IF(AND(Q105=Datos!$E$167,R105=Datos!$B$171),Datos!$D$176,IF(AND(Q105=Datos!$E$168,R105=Datos!$B$171),Datos!$E$176,IF(AND(Q105=Datos!$E$169,R105=Datos!$B$171),Datos!$F$176,IF(AND(Q105=Datos!$F$167,R105=Datos!$B$171),Datos!$E$176,IF(AND(Q105=Datos!$F$168,R105=Datos!$B$171),Datos!$E$176,IF(AND(Q105=Datos!$F$169,R105=Datos!$B$171),Datos!$G$176,IF(AND(Q105=Datos!$G$167,R105=Datos!$B$171),Datos!$E$176,IF(AND(Q105=Datos!$G$168,R105=Datos!$B$171),Datos!$F$176,IF(AND(Q105=Datos!$G$169,R105=Datos!$B$171),Datos!$G$176,IF(AND(Q105=Datos!$D$167,R105=Datos!$B$172),Datos!$D$178,IF(AND(Q105=Datos!$D$168,R105=Datos!$B$172),Datos!$D$178,IF(AND(Q105=Datos!$D$169,R105=Datos!$B$172),Datos!$F$178,IF(AND(Q105=Datos!$E$167,R105=Datos!$B$172),Datos!$D$178,IF(AND(Q105=Datos!$E$168,R105=Datos!$B$172),Datos!$E$178,IF(AND(Q105=Datos!$E$169,R105=Datos!$B$172),Datos!$F$178,IF(AND(Q105=Datos!$F$167,R105=Datos!$B$172),Datos!$E$178,IF(AND(Q105=Datos!$F$168,R105=Datos!$B$172),Datos!$E$178,IF(AND(Q105=Datos!$F$169,R105=Datos!$B$172),Datos!$G$178,IF(AND(Q105=Datos!$G$167,R105=Datos!$B$172),Datos!$E$178,IF(AND(Q105=Datos!$G$168,R105=Datos!$B$172),Datos!$F$178,IF(AND(Q105=Datos!$G$169,R105=Datos!$B$172),Datos!$G$179,IF(AND(Q105=Datos!$D$167,R105=Datos!$B$173),Datos!$D$180,IF(AND(Q105=Datos!$D$168,R105=Datos!$B$173),Datos!$D$180,IF(AND(Q105=Datos!$D$169,R105=Datos!$B$173),Datos!$F$180,IF(AND(Q105=Datos!$E$167,R105=Datos!$B$173),Datos!$D$180,IF(AND(Q105=Datos!$E$168,R105=Datos!$B$173),Datos!$E$180,IF(AND(Q105=Datos!$E$169,R105=Datos!$B$173),Datos!$F$180,IF(AND(Q105=Datos!$F$167,R105=Datos!$B$173),Datos!$E$180,IF(AND(Q105=Datos!$F$168,R105=Datos!$B$173),Datos!$E$180,IF(AND(Q105=Datos!$F$169,R105=Datos!$B$173),Datos!$G$180,IF(AND(Q105=Datos!$G$167,R105=Datos!$B$173),Datos!$E$180,IF(AND(Q105=Datos!$G$168,R105=Datos!$B$173),Datos!$F$180,IF(AND(Q105=Datos!$G$169,R105=Datos!$B$173),Datos!$G$180,IF(AND(Q105=Datos!$D$167,R105=Datos!$B$174),Datos!$D$182,IF(AND(Q105=Datos!$D$168,R105=Datos!$B$174),Datos!$D$182,IF(AND(Q105=Datos!$D$169,R105=Datos!$B$174),Datos!$F$182,IF(AND(Q105=Datos!$E$167,R105=Datos!$B$174),Datos!$D$182,IF(AND(Q105=Datos!$E$168,R105=Datos!$B$174),Datos!$E$182,IF(AND(Q105=Datos!$E$169,R105=Datos!$B$174),Datos!$F$182,IF(AND(Q105=Datos!$F$167,R105=Datos!$B$174),Datos!$E$182,IF(AND(Q105=Datos!$F$168,R105=Datos!$B$174),Datos!$E$182,IF(AND(Q105=Datos!$F$169,R105=Datos!$B$174),Datos!$G$182,IF(AND(Q105=Datos!$G$167,R105=Datos!$B$174),Datos!$E$183,IF(AND(Q105=Datos!$G$168,R105=Datos!$B$174),Datos!$F$182,IF(AND(Q105=Datos!$G$169,R105=Datos!$B$174),Datos!$G$183,IF(O105=Datos!$B$159,Datos!$G$183,"-"))))))))))))))))))))))))))))))))))))))))))))))))))</f>
        <v>-</v>
      </c>
      <c r="T105" s="50" t="str">
        <f t="shared" si="1"/>
        <v>-</v>
      </c>
      <c r="U105" s="52"/>
      <c r="V105" s="52"/>
      <c r="W105" s="52"/>
      <c r="X105" s="52"/>
      <c r="Y105" s="52"/>
      <c r="Z105" s="52"/>
      <c r="AA105" s="52"/>
      <c r="AB105" s="53"/>
    </row>
    <row r="106" spans="2:28" s="54" customFormat="1" ht="97.5" customHeight="1" thickBot="1">
      <c r="B106" s="411" t="str">
        <f>IF(Menú!$C$7="","-",Menú!$C$7)</f>
        <v>-</v>
      </c>
      <c r="C106" s="412"/>
      <c r="D106" s="43" t="str">
        <f>IF(B106="-","-",VLOOKUP(B106,Datos!$B$3:$C$25,2,FALSE))</f>
        <v>-</v>
      </c>
      <c r="E106" s="56"/>
      <c r="F106" s="51"/>
      <c r="G106" s="85"/>
      <c r="H106" s="85"/>
      <c r="I106" s="85"/>
      <c r="J106" s="85"/>
      <c r="K106" s="52"/>
      <c r="L106" s="52"/>
      <c r="M106" s="52"/>
      <c r="N106" s="52"/>
      <c r="O106" s="85"/>
      <c r="P106" s="85"/>
      <c r="Q106" s="50" t="str">
        <f>IF(AND(O106=Datos!$B$156,P106=Datos!$B$162),Datos!$D$167,IF(AND(O106=Datos!$B$156,P106=Datos!$B$163),Datos!$E$167,IF(AND(O106=Datos!$B$156,P106=Datos!$B$164),Datos!$F$167,IF(AND(O106=Datos!$B$156,P106=Datos!$B$165),Datos!$G$167,IF(AND(O106=Datos!$B$157,P106=Datos!$B$162),Datos!$D$168,IF(AND(O106=Datos!$B$157,P106=Datos!$B$163),Datos!$E$168,IF(AND(O106=Datos!$B$157,P106=Datos!$B$164),Datos!$F$168,IF(AND(O106=Datos!$B$157,P106=Datos!$B$165),Datos!$G$168,IF(AND(O106=Datos!$B$158,P106=Datos!$B$162),Datos!$D$169,IF(AND(O106=Datos!$B$158,P106=Datos!$B$163),Datos!$E$169,IF(AND(O106=Datos!$B$158,P106=Datos!$B$164),Datos!$F$169,IF(AND(O106=Datos!$B$158,P106=Datos!$B$165),Datos!$G$169,IF(AND(O106=Datos!$B$159,P106=Datos!$B$162),"N/A",IF(AND(O106=Datos!$B$159,P106=Datos!$B$163),"N/A",IF(AND(O106=Datos!$B$159,P106=Datos!$B$164),"N/A",IF(AND(O106=Datos!$B$159,P106=Datos!$B$165),"N/A","-"))))))))))))))))</f>
        <v>-</v>
      </c>
      <c r="R106" s="85"/>
      <c r="S106" s="50" t="str">
        <f>(IF(AND(Q106=Datos!$D$167,R106=Datos!$B$171),Datos!$D$176,IF(AND(Q106=Datos!$D$168,R106=Datos!$B$171),Datos!$D$176,IF(AND(Q106=Datos!$D$169,R106=Datos!$B$171),Datos!$F$176,IF(AND(Q106=Datos!$E$167,R106=Datos!$B$171),Datos!$D$176,IF(AND(Q106=Datos!$E$168,R106=Datos!$B$171),Datos!$E$176,IF(AND(Q106=Datos!$E$169,R106=Datos!$B$171),Datos!$F$176,IF(AND(Q106=Datos!$F$167,R106=Datos!$B$171),Datos!$E$176,IF(AND(Q106=Datos!$F$168,R106=Datos!$B$171),Datos!$E$176,IF(AND(Q106=Datos!$F$169,R106=Datos!$B$171),Datos!$G$176,IF(AND(Q106=Datos!$G$167,R106=Datos!$B$171),Datos!$E$176,IF(AND(Q106=Datos!$G$168,R106=Datos!$B$171),Datos!$F$176,IF(AND(Q106=Datos!$G$169,R106=Datos!$B$171),Datos!$G$176,IF(AND(Q106=Datos!$D$167,R106=Datos!$B$172),Datos!$D$178,IF(AND(Q106=Datos!$D$168,R106=Datos!$B$172),Datos!$D$178,IF(AND(Q106=Datos!$D$169,R106=Datos!$B$172),Datos!$F$178,IF(AND(Q106=Datos!$E$167,R106=Datos!$B$172),Datos!$D$178,IF(AND(Q106=Datos!$E$168,R106=Datos!$B$172),Datos!$E$178,IF(AND(Q106=Datos!$E$169,R106=Datos!$B$172),Datos!$F$178,IF(AND(Q106=Datos!$F$167,R106=Datos!$B$172),Datos!$E$178,IF(AND(Q106=Datos!$F$168,R106=Datos!$B$172),Datos!$E$178,IF(AND(Q106=Datos!$F$169,R106=Datos!$B$172),Datos!$G$178,IF(AND(Q106=Datos!$G$167,R106=Datos!$B$172),Datos!$E$178,IF(AND(Q106=Datos!$G$168,R106=Datos!$B$172),Datos!$F$178,IF(AND(Q106=Datos!$G$169,R106=Datos!$B$172),Datos!$G$179,IF(AND(Q106=Datos!$D$167,R106=Datos!$B$173),Datos!$D$180,IF(AND(Q106=Datos!$D$168,R106=Datos!$B$173),Datos!$D$180,IF(AND(Q106=Datos!$D$169,R106=Datos!$B$173),Datos!$F$180,IF(AND(Q106=Datos!$E$167,R106=Datos!$B$173),Datos!$D$180,IF(AND(Q106=Datos!$E$168,R106=Datos!$B$173),Datos!$E$180,IF(AND(Q106=Datos!$E$169,R106=Datos!$B$173),Datos!$F$180,IF(AND(Q106=Datos!$F$167,R106=Datos!$B$173),Datos!$E$180,IF(AND(Q106=Datos!$F$168,R106=Datos!$B$173),Datos!$E$180,IF(AND(Q106=Datos!$F$169,R106=Datos!$B$173),Datos!$G$180,IF(AND(Q106=Datos!$G$167,R106=Datos!$B$173),Datos!$E$180,IF(AND(Q106=Datos!$G$168,R106=Datos!$B$173),Datos!$F$180,IF(AND(Q106=Datos!$G$169,R106=Datos!$B$173),Datos!$G$180,IF(AND(Q106=Datos!$D$167,R106=Datos!$B$174),Datos!$D$182,IF(AND(Q106=Datos!$D$168,R106=Datos!$B$174),Datos!$D$182,IF(AND(Q106=Datos!$D$169,R106=Datos!$B$174),Datos!$F$182,IF(AND(Q106=Datos!$E$167,R106=Datos!$B$174),Datos!$D$182,IF(AND(Q106=Datos!$E$168,R106=Datos!$B$174),Datos!$E$182,IF(AND(Q106=Datos!$E$169,R106=Datos!$B$174),Datos!$F$182,IF(AND(Q106=Datos!$F$167,R106=Datos!$B$174),Datos!$E$182,IF(AND(Q106=Datos!$F$168,R106=Datos!$B$174),Datos!$E$182,IF(AND(Q106=Datos!$F$169,R106=Datos!$B$174),Datos!$G$182,IF(AND(Q106=Datos!$G$167,R106=Datos!$B$174),Datos!$E$183,IF(AND(Q106=Datos!$G$168,R106=Datos!$B$174),Datos!$F$182,IF(AND(Q106=Datos!$G$169,R106=Datos!$B$174),Datos!$G$183,IF(O106=Datos!$B$159,Datos!$G$183,"-"))))))))))))))))))))))))))))))))))))))))))))))))))</f>
        <v>-</v>
      </c>
      <c r="T106" s="50" t="str">
        <f t="shared" si="1"/>
        <v>-</v>
      </c>
      <c r="U106" s="52"/>
      <c r="V106" s="52"/>
      <c r="W106" s="52"/>
      <c r="X106" s="52"/>
      <c r="Y106" s="52"/>
      <c r="Z106" s="52"/>
      <c r="AA106" s="52"/>
      <c r="AB106" s="53"/>
    </row>
    <row r="107" spans="2:28" s="54" customFormat="1" ht="97.5" customHeight="1" thickBot="1">
      <c r="B107" s="411" t="str">
        <f>IF(Menú!$C$7="","-",Menú!$C$7)</f>
        <v>-</v>
      </c>
      <c r="C107" s="412"/>
      <c r="D107" s="43" t="str">
        <f>IF(B107="-","-",VLOOKUP(B107,Datos!$B$3:$C$25,2,FALSE))</f>
        <v>-</v>
      </c>
      <c r="E107" s="56"/>
      <c r="F107" s="51"/>
      <c r="G107" s="85"/>
      <c r="H107" s="85"/>
      <c r="I107" s="85"/>
      <c r="J107" s="85"/>
      <c r="K107" s="52"/>
      <c r="L107" s="52"/>
      <c r="M107" s="52"/>
      <c r="N107" s="52"/>
      <c r="O107" s="85"/>
      <c r="P107" s="85"/>
      <c r="Q107" s="50" t="str">
        <f>IF(AND(O107=Datos!$B$156,P107=Datos!$B$162),Datos!$D$167,IF(AND(O107=Datos!$B$156,P107=Datos!$B$163),Datos!$E$167,IF(AND(O107=Datos!$B$156,P107=Datos!$B$164),Datos!$F$167,IF(AND(O107=Datos!$B$156,P107=Datos!$B$165),Datos!$G$167,IF(AND(O107=Datos!$B$157,P107=Datos!$B$162),Datos!$D$168,IF(AND(O107=Datos!$B$157,P107=Datos!$B$163),Datos!$E$168,IF(AND(O107=Datos!$B$157,P107=Datos!$B$164),Datos!$F$168,IF(AND(O107=Datos!$B$157,P107=Datos!$B$165),Datos!$G$168,IF(AND(O107=Datos!$B$158,P107=Datos!$B$162),Datos!$D$169,IF(AND(O107=Datos!$B$158,P107=Datos!$B$163),Datos!$E$169,IF(AND(O107=Datos!$B$158,P107=Datos!$B$164),Datos!$F$169,IF(AND(O107=Datos!$B$158,P107=Datos!$B$165),Datos!$G$169,IF(AND(O107=Datos!$B$159,P107=Datos!$B$162),"N/A",IF(AND(O107=Datos!$B$159,P107=Datos!$B$163),"N/A",IF(AND(O107=Datos!$B$159,P107=Datos!$B$164),"N/A",IF(AND(O107=Datos!$B$159,P107=Datos!$B$165),"N/A","-"))))))))))))))))</f>
        <v>-</v>
      </c>
      <c r="R107" s="85"/>
      <c r="S107" s="50" t="str">
        <f>(IF(AND(Q107=Datos!$D$167,R107=Datos!$B$171),Datos!$D$176,IF(AND(Q107=Datos!$D$168,R107=Datos!$B$171),Datos!$D$176,IF(AND(Q107=Datos!$D$169,R107=Datos!$B$171),Datos!$F$176,IF(AND(Q107=Datos!$E$167,R107=Datos!$B$171),Datos!$D$176,IF(AND(Q107=Datos!$E$168,R107=Datos!$B$171),Datos!$E$176,IF(AND(Q107=Datos!$E$169,R107=Datos!$B$171),Datos!$F$176,IF(AND(Q107=Datos!$F$167,R107=Datos!$B$171),Datos!$E$176,IF(AND(Q107=Datos!$F$168,R107=Datos!$B$171),Datos!$E$176,IF(AND(Q107=Datos!$F$169,R107=Datos!$B$171),Datos!$G$176,IF(AND(Q107=Datos!$G$167,R107=Datos!$B$171),Datos!$E$176,IF(AND(Q107=Datos!$G$168,R107=Datos!$B$171),Datos!$F$176,IF(AND(Q107=Datos!$G$169,R107=Datos!$B$171),Datos!$G$176,IF(AND(Q107=Datos!$D$167,R107=Datos!$B$172),Datos!$D$178,IF(AND(Q107=Datos!$D$168,R107=Datos!$B$172),Datos!$D$178,IF(AND(Q107=Datos!$D$169,R107=Datos!$B$172),Datos!$F$178,IF(AND(Q107=Datos!$E$167,R107=Datos!$B$172),Datos!$D$178,IF(AND(Q107=Datos!$E$168,R107=Datos!$B$172),Datos!$E$178,IF(AND(Q107=Datos!$E$169,R107=Datos!$B$172),Datos!$F$178,IF(AND(Q107=Datos!$F$167,R107=Datos!$B$172),Datos!$E$178,IF(AND(Q107=Datos!$F$168,R107=Datos!$B$172),Datos!$E$178,IF(AND(Q107=Datos!$F$169,R107=Datos!$B$172),Datos!$G$178,IF(AND(Q107=Datos!$G$167,R107=Datos!$B$172),Datos!$E$178,IF(AND(Q107=Datos!$G$168,R107=Datos!$B$172),Datos!$F$178,IF(AND(Q107=Datos!$G$169,R107=Datos!$B$172),Datos!$G$179,IF(AND(Q107=Datos!$D$167,R107=Datos!$B$173),Datos!$D$180,IF(AND(Q107=Datos!$D$168,R107=Datos!$B$173),Datos!$D$180,IF(AND(Q107=Datos!$D$169,R107=Datos!$B$173),Datos!$F$180,IF(AND(Q107=Datos!$E$167,R107=Datos!$B$173),Datos!$D$180,IF(AND(Q107=Datos!$E$168,R107=Datos!$B$173),Datos!$E$180,IF(AND(Q107=Datos!$E$169,R107=Datos!$B$173),Datos!$F$180,IF(AND(Q107=Datos!$F$167,R107=Datos!$B$173),Datos!$E$180,IF(AND(Q107=Datos!$F$168,R107=Datos!$B$173),Datos!$E$180,IF(AND(Q107=Datos!$F$169,R107=Datos!$B$173),Datos!$G$180,IF(AND(Q107=Datos!$G$167,R107=Datos!$B$173),Datos!$E$180,IF(AND(Q107=Datos!$G$168,R107=Datos!$B$173),Datos!$F$180,IF(AND(Q107=Datos!$G$169,R107=Datos!$B$173),Datos!$G$180,IF(AND(Q107=Datos!$D$167,R107=Datos!$B$174),Datos!$D$182,IF(AND(Q107=Datos!$D$168,R107=Datos!$B$174),Datos!$D$182,IF(AND(Q107=Datos!$D$169,R107=Datos!$B$174),Datos!$F$182,IF(AND(Q107=Datos!$E$167,R107=Datos!$B$174),Datos!$D$182,IF(AND(Q107=Datos!$E$168,R107=Datos!$B$174),Datos!$E$182,IF(AND(Q107=Datos!$E$169,R107=Datos!$B$174),Datos!$F$182,IF(AND(Q107=Datos!$F$167,R107=Datos!$B$174),Datos!$E$182,IF(AND(Q107=Datos!$F$168,R107=Datos!$B$174),Datos!$E$182,IF(AND(Q107=Datos!$F$169,R107=Datos!$B$174),Datos!$G$182,IF(AND(Q107=Datos!$G$167,R107=Datos!$B$174),Datos!$E$183,IF(AND(Q107=Datos!$G$168,R107=Datos!$B$174),Datos!$F$182,IF(AND(Q107=Datos!$G$169,R107=Datos!$B$174),Datos!$G$183,IF(O107=Datos!$B$159,Datos!$G$183,"-"))))))))))))))))))))))))))))))))))))))))))))))))))</f>
        <v>-</v>
      </c>
      <c r="T107" s="50" t="str">
        <f t="shared" si="1"/>
        <v>-</v>
      </c>
      <c r="U107" s="52"/>
      <c r="V107" s="52"/>
      <c r="W107" s="52"/>
      <c r="X107" s="52"/>
      <c r="Y107" s="52"/>
      <c r="Z107" s="52"/>
      <c r="AA107" s="52"/>
      <c r="AB107" s="53"/>
    </row>
    <row r="108" spans="2:28" s="54" customFormat="1" ht="97.5" customHeight="1" thickBot="1">
      <c r="B108" s="411" t="str">
        <f>IF(Menú!$C$7="","-",Menú!$C$7)</f>
        <v>-</v>
      </c>
      <c r="C108" s="412"/>
      <c r="D108" s="43" t="str">
        <f>IF(B108="-","-",VLOOKUP(B108,Datos!$B$3:$C$25,2,FALSE))</f>
        <v>-</v>
      </c>
      <c r="E108" s="56"/>
      <c r="F108" s="51"/>
      <c r="G108" s="85"/>
      <c r="H108" s="85"/>
      <c r="I108" s="85"/>
      <c r="J108" s="85"/>
      <c r="K108" s="52"/>
      <c r="L108" s="52"/>
      <c r="M108" s="52"/>
      <c r="N108" s="52"/>
      <c r="O108" s="85"/>
      <c r="P108" s="85"/>
      <c r="Q108" s="50" t="str">
        <f>IF(AND(O108=Datos!$B$156,P108=Datos!$B$162),Datos!$D$167,IF(AND(O108=Datos!$B$156,P108=Datos!$B$163),Datos!$E$167,IF(AND(O108=Datos!$B$156,P108=Datos!$B$164),Datos!$F$167,IF(AND(O108=Datos!$B$156,P108=Datos!$B$165),Datos!$G$167,IF(AND(O108=Datos!$B$157,P108=Datos!$B$162),Datos!$D$168,IF(AND(O108=Datos!$B$157,P108=Datos!$B$163),Datos!$E$168,IF(AND(O108=Datos!$B$157,P108=Datos!$B$164),Datos!$F$168,IF(AND(O108=Datos!$B$157,P108=Datos!$B$165),Datos!$G$168,IF(AND(O108=Datos!$B$158,P108=Datos!$B$162),Datos!$D$169,IF(AND(O108=Datos!$B$158,P108=Datos!$B$163),Datos!$E$169,IF(AND(O108=Datos!$B$158,P108=Datos!$B$164),Datos!$F$169,IF(AND(O108=Datos!$B$158,P108=Datos!$B$165),Datos!$G$169,IF(AND(O108=Datos!$B$159,P108=Datos!$B$162),"N/A",IF(AND(O108=Datos!$B$159,P108=Datos!$B$163),"N/A",IF(AND(O108=Datos!$B$159,P108=Datos!$B$164),"N/A",IF(AND(O108=Datos!$B$159,P108=Datos!$B$165),"N/A","-"))))))))))))))))</f>
        <v>-</v>
      </c>
      <c r="R108" s="85"/>
      <c r="S108" s="50" t="str">
        <f>(IF(AND(Q108=Datos!$D$167,R108=Datos!$B$171),Datos!$D$176,IF(AND(Q108=Datos!$D$168,R108=Datos!$B$171),Datos!$D$176,IF(AND(Q108=Datos!$D$169,R108=Datos!$B$171),Datos!$F$176,IF(AND(Q108=Datos!$E$167,R108=Datos!$B$171),Datos!$D$176,IF(AND(Q108=Datos!$E$168,R108=Datos!$B$171),Datos!$E$176,IF(AND(Q108=Datos!$E$169,R108=Datos!$B$171),Datos!$F$176,IF(AND(Q108=Datos!$F$167,R108=Datos!$B$171),Datos!$E$176,IF(AND(Q108=Datos!$F$168,R108=Datos!$B$171),Datos!$E$176,IF(AND(Q108=Datos!$F$169,R108=Datos!$B$171),Datos!$G$176,IF(AND(Q108=Datos!$G$167,R108=Datos!$B$171),Datos!$E$176,IF(AND(Q108=Datos!$G$168,R108=Datos!$B$171),Datos!$F$176,IF(AND(Q108=Datos!$G$169,R108=Datos!$B$171),Datos!$G$176,IF(AND(Q108=Datos!$D$167,R108=Datos!$B$172),Datos!$D$178,IF(AND(Q108=Datos!$D$168,R108=Datos!$B$172),Datos!$D$178,IF(AND(Q108=Datos!$D$169,R108=Datos!$B$172),Datos!$F$178,IF(AND(Q108=Datos!$E$167,R108=Datos!$B$172),Datos!$D$178,IF(AND(Q108=Datos!$E$168,R108=Datos!$B$172),Datos!$E$178,IF(AND(Q108=Datos!$E$169,R108=Datos!$B$172),Datos!$F$178,IF(AND(Q108=Datos!$F$167,R108=Datos!$B$172),Datos!$E$178,IF(AND(Q108=Datos!$F$168,R108=Datos!$B$172),Datos!$E$178,IF(AND(Q108=Datos!$F$169,R108=Datos!$B$172),Datos!$G$178,IF(AND(Q108=Datos!$G$167,R108=Datos!$B$172),Datos!$E$178,IF(AND(Q108=Datos!$G$168,R108=Datos!$B$172),Datos!$F$178,IF(AND(Q108=Datos!$G$169,R108=Datos!$B$172),Datos!$G$179,IF(AND(Q108=Datos!$D$167,R108=Datos!$B$173),Datos!$D$180,IF(AND(Q108=Datos!$D$168,R108=Datos!$B$173),Datos!$D$180,IF(AND(Q108=Datos!$D$169,R108=Datos!$B$173),Datos!$F$180,IF(AND(Q108=Datos!$E$167,R108=Datos!$B$173),Datos!$D$180,IF(AND(Q108=Datos!$E$168,R108=Datos!$B$173),Datos!$E$180,IF(AND(Q108=Datos!$E$169,R108=Datos!$B$173),Datos!$F$180,IF(AND(Q108=Datos!$F$167,R108=Datos!$B$173),Datos!$E$180,IF(AND(Q108=Datos!$F$168,R108=Datos!$B$173),Datos!$E$180,IF(AND(Q108=Datos!$F$169,R108=Datos!$B$173),Datos!$G$180,IF(AND(Q108=Datos!$G$167,R108=Datos!$B$173),Datos!$E$180,IF(AND(Q108=Datos!$G$168,R108=Datos!$B$173),Datos!$F$180,IF(AND(Q108=Datos!$G$169,R108=Datos!$B$173),Datos!$G$180,IF(AND(Q108=Datos!$D$167,R108=Datos!$B$174),Datos!$D$182,IF(AND(Q108=Datos!$D$168,R108=Datos!$B$174),Datos!$D$182,IF(AND(Q108=Datos!$D$169,R108=Datos!$B$174),Datos!$F$182,IF(AND(Q108=Datos!$E$167,R108=Datos!$B$174),Datos!$D$182,IF(AND(Q108=Datos!$E$168,R108=Datos!$B$174),Datos!$E$182,IF(AND(Q108=Datos!$E$169,R108=Datos!$B$174),Datos!$F$182,IF(AND(Q108=Datos!$F$167,R108=Datos!$B$174),Datos!$E$182,IF(AND(Q108=Datos!$F$168,R108=Datos!$B$174),Datos!$E$182,IF(AND(Q108=Datos!$F$169,R108=Datos!$B$174),Datos!$G$182,IF(AND(Q108=Datos!$G$167,R108=Datos!$B$174),Datos!$E$183,IF(AND(Q108=Datos!$G$168,R108=Datos!$B$174),Datos!$F$182,IF(AND(Q108=Datos!$G$169,R108=Datos!$B$174),Datos!$G$183,IF(O108=Datos!$B$159,Datos!$G$183,"-"))))))))))))))))))))))))))))))))))))))))))))))))))</f>
        <v>-</v>
      </c>
      <c r="T108" s="50" t="str">
        <f t="shared" si="1"/>
        <v>-</v>
      </c>
      <c r="U108" s="52"/>
      <c r="V108" s="52"/>
      <c r="W108" s="52"/>
      <c r="X108" s="52"/>
      <c r="Y108" s="52"/>
      <c r="Z108" s="52"/>
      <c r="AA108" s="52"/>
      <c r="AB108" s="53"/>
    </row>
    <row r="109" spans="2:28" s="54" customFormat="1" ht="97.5" customHeight="1" thickBot="1">
      <c r="B109" s="411" t="str">
        <f>IF(Menú!$C$7="","-",Menú!$C$7)</f>
        <v>-</v>
      </c>
      <c r="C109" s="412"/>
      <c r="D109" s="43" t="str">
        <f>IF(B109="-","-",VLOOKUP(B109,Datos!$B$3:$C$25,2,FALSE))</f>
        <v>-</v>
      </c>
      <c r="E109" s="56"/>
      <c r="F109" s="51"/>
      <c r="G109" s="85"/>
      <c r="H109" s="85"/>
      <c r="I109" s="85"/>
      <c r="J109" s="85"/>
      <c r="K109" s="52"/>
      <c r="L109" s="52"/>
      <c r="M109" s="52"/>
      <c r="N109" s="52"/>
      <c r="O109" s="85"/>
      <c r="P109" s="85"/>
      <c r="Q109" s="50" t="str">
        <f>IF(AND(O109=Datos!$B$156,P109=Datos!$B$162),Datos!$D$167,IF(AND(O109=Datos!$B$156,P109=Datos!$B$163),Datos!$E$167,IF(AND(O109=Datos!$B$156,P109=Datos!$B$164),Datos!$F$167,IF(AND(O109=Datos!$B$156,P109=Datos!$B$165),Datos!$G$167,IF(AND(O109=Datos!$B$157,P109=Datos!$B$162),Datos!$D$168,IF(AND(O109=Datos!$B$157,P109=Datos!$B$163),Datos!$E$168,IF(AND(O109=Datos!$B$157,P109=Datos!$B$164),Datos!$F$168,IF(AND(O109=Datos!$B$157,P109=Datos!$B$165),Datos!$G$168,IF(AND(O109=Datos!$B$158,P109=Datos!$B$162),Datos!$D$169,IF(AND(O109=Datos!$B$158,P109=Datos!$B$163),Datos!$E$169,IF(AND(O109=Datos!$B$158,P109=Datos!$B$164),Datos!$F$169,IF(AND(O109=Datos!$B$158,P109=Datos!$B$165),Datos!$G$169,IF(AND(O109=Datos!$B$159,P109=Datos!$B$162),"N/A",IF(AND(O109=Datos!$B$159,P109=Datos!$B$163),"N/A",IF(AND(O109=Datos!$B$159,P109=Datos!$B$164),"N/A",IF(AND(O109=Datos!$B$159,P109=Datos!$B$165),"N/A","-"))))))))))))))))</f>
        <v>-</v>
      </c>
      <c r="R109" s="85"/>
      <c r="S109" s="50" t="str">
        <f>(IF(AND(Q109=Datos!$D$167,R109=Datos!$B$171),Datos!$D$176,IF(AND(Q109=Datos!$D$168,R109=Datos!$B$171),Datos!$D$176,IF(AND(Q109=Datos!$D$169,R109=Datos!$B$171),Datos!$F$176,IF(AND(Q109=Datos!$E$167,R109=Datos!$B$171),Datos!$D$176,IF(AND(Q109=Datos!$E$168,R109=Datos!$B$171),Datos!$E$176,IF(AND(Q109=Datos!$E$169,R109=Datos!$B$171),Datos!$F$176,IF(AND(Q109=Datos!$F$167,R109=Datos!$B$171),Datos!$E$176,IF(AND(Q109=Datos!$F$168,R109=Datos!$B$171),Datos!$E$176,IF(AND(Q109=Datos!$F$169,R109=Datos!$B$171),Datos!$G$176,IF(AND(Q109=Datos!$G$167,R109=Datos!$B$171),Datos!$E$176,IF(AND(Q109=Datos!$G$168,R109=Datos!$B$171),Datos!$F$176,IF(AND(Q109=Datos!$G$169,R109=Datos!$B$171),Datos!$G$176,IF(AND(Q109=Datos!$D$167,R109=Datos!$B$172),Datos!$D$178,IF(AND(Q109=Datos!$D$168,R109=Datos!$B$172),Datos!$D$178,IF(AND(Q109=Datos!$D$169,R109=Datos!$B$172),Datos!$F$178,IF(AND(Q109=Datos!$E$167,R109=Datos!$B$172),Datos!$D$178,IF(AND(Q109=Datos!$E$168,R109=Datos!$B$172),Datos!$E$178,IF(AND(Q109=Datos!$E$169,R109=Datos!$B$172),Datos!$F$178,IF(AND(Q109=Datos!$F$167,R109=Datos!$B$172),Datos!$E$178,IF(AND(Q109=Datos!$F$168,R109=Datos!$B$172),Datos!$E$178,IF(AND(Q109=Datos!$F$169,R109=Datos!$B$172),Datos!$G$178,IF(AND(Q109=Datos!$G$167,R109=Datos!$B$172),Datos!$E$178,IF(AND(Q109=Datos!$G$168,R109=Datos!$B$172),Datos!$F$178,IF(AND(Q109=Datos!$G$169,R109=Datos!$B$172),Datos!$G$179,IF(AND(Q109=Datos!$D$167,R109=Datos!$B$173),Datos!$D$180,IF(AND(Q109=Datos!$D$168,R109=Datos!$B$173),Datos!$D$180,IF(AND(Q109=Datos!$D$169,R109=Datos!$B$173),Datos!$F$180,IF(AND(Q109=Datos!$E$167,R109=Datos!$B$173),Datos!$D$180,IF(AND(Q109=Datos!$E$168,R109=Datos!$B$173),Datos!$E$180,IF(AND(Q109=Datos!$E$169,R109=Datos!$B$173),Datos!$F$180,IF(AND(Q109=Datos!$F$167,R109=Datos!$B$173),Datos!$E$180,IF(AND(Q109=Datos!$F$168,R109=Datos!$B$173),Datos!$E$180,IF(AND(Q109=Datos!$F$169,R109=Datos!$B$173),Datos!$G$180,IF(AND(Q109=Datos!$G$167,R109=Datos!$B$173),Datos!$E$180,IF(AND(Q109=Datos!$G$168,R109=Datos!$B$173),Datos!$F$180,IF(AND(Q109=Datos!$G$169,R109=Datos!$B$173),Datos!$G$180,IF(AND(Q109=Datos!$D$167,R109=Datos!$B$174),Datos!$D$182,IF(AND(Q109=Datos!$D$168,R109=Datos!$B$174),Datos!$D$182,IF(AND(Q109=Datos!$D$169,R109=Datos!$B$174),Datos!$F$182,IF(AND(Q109=Datos!$E$167,R109=Datos!$B$174),Datos!$D$182,IF(AND(Q109=Datos!$E$168,R109=Datos!$B$174),Datos!$E$182,IF(AND(Q109=Datos!$E$169,R109=Datos!$B$174),Datos!$F$182,IF(AND(Q109=Datos!$F$167,R109=Datos!$B$174),Datos!$E$182,IF(AND(Q109=Datos!$F$168,R109=Datos!$B$174),Datos!$E$182,IF(AND(Q109=Datos!$F$169,R109=Datos!$B$174),Datos!$G$182,IF(AND(Q109=Datos!$G$167,R109=Datos!$B$174),Datos!$E$183,IF(AND(Q109=Datos!$G$168,R109=Datos!$B$174),Datos!$F$182,IF(AND(Q109=Datos!$G$169,R109=Datos!$B$174),Datos!$G$183,IF(O109=Datos!$B$159,Datos!$G$183,"-"))))))))))))))))))))))))))))))))))))))))))))))))))</f>
        <v>-</v>
      </c>
      <c r="T109" s="50" t="str">
        <f t="shared" si="1"/>
        <v>-</v>
      </c>
      <c r="U109" s="52"/>
      <c r="V109" s="52"/>
      <c r="W109" s="52"/>
      <c r="X109" s="52"/>
      <c r="Y109" s="52"/>
      <c r="Z109" s="52"/>
      <c r="AA109" s="52"/>
      <c r="AB109" s="53"/>
    </row>
    <row r="110" spans="2:28" s="54" customFormat="1" ht="97.5" customHeight="1" thickBot="1">
      <c r="B110" s="411" t="str">
        <f>IF(Menú!$C$7="","-",Menú!$C$7)</f>
        <v>-</v>
      </c>
      <c r="C110" s="412"/>
      <c r="D110" s="43" t="str">
        <f>IF(B110="-","-",VLOOKUP(B110,Datos!$B$3:$C$25,2,FALSE))</f>
        <v>-</v>
      </c>
      <c r="E110" s="56"/>
      <c r="F110" s="51"/>
      <c r="G110" s="85"/>
      <c r="H110" s="85"/>
      <c r="I110" s="85"/>
      <c r="J110" s="85"/>
      <c r="K110" s="52"/>
      <c r="L110" s="52"/>
      <c r="M110" s="52"/>
      <c r="N110" s="52"/>
      <c r="O110" s="85"/>
      <c r="P110" s="85"/>
      <c r="Q110" s="50" t="str">
        <f>IF(AND(O110=Datos!$B$156,P110=Datos!$B$162),Datos!$D$167,IF(AND(O110=Datos!$B$156,P110=Datos!$B$163),Datos!$E$167,IF(AND(O110=Datos!$B$156,P110=Datos!$B$164),Datos!$F$167,IF(AND(O110=Datos!$B$156,P110=Datos!$B$165),Datos!$G$167,IF(AND(O110=Datos!$B$157,P110=Datos!$B$162),Datos!$D$168,IF(AND(O110=Datos!$B$157,P110=Datos!$B$163),Datos!$E$168,IF(AND(O110=Datos!$B$157,P110=Datos!$B$164),Datos!$F$168,IF(AND(O110=Datos!$B$157,P110=Datos!$B$165),Datos!$G$168,IF(AND(O110=Datos!$B$158,P110=Datos!$B$162),Datos!$D$169,IF(AND(O110=Datos!$B$158,P110=Datos!$B$163),Datos!$E$169,IF(AND(O110=Datos!$B$158,P110=Datos!$B$164),Datos!$F$169,IF(AND(O110=Datos!$B$158,P110=Datos!$B$165),Datos!$G$169,IF(AND(O110=Datos!$B$159,P110=Datos!$B$162),"N/A",IF(AND(O110=Datos!$B$159,P110=Datos!$B$163),"N/A",IF(AND(O110=Datos!$B$159,P110=Datos!$B$164),"N/A",IF(AND(O110=Datos!$B$159,P110=Datos!$B$165),"N/A","-"))))))))))))))))</f>
        <v>-</v>
      </c>
      <c r="R110" s="85"/>
      <c r="S110" s="50" t="str">
        <f>(IF(AND(Q110=Datos!$D$167,R110=Datos!$B$171),Datos!$D$176,IF(AND(Q110=Datos!$D$168,R110=Datos!$B$171),Datos!$D$176,IF(AND(Q110=Datos!$D$169,R110=Datos!$B$171),Datos!$F$176,IF(AND(Q110=Datos!$E$167,R110=Datos!$B$171),Datos!$D$176,IF(AND(Q110=Datos!$E$168,R110=Datos!$B$171),Datos!$E$176,IF(AND(Q110=Datos!$E$169,R110=Datos!$B$171),Datos!$F$176,IF(AND(Q110=Datos!$F$167,R110=Datos!$B$171),Datos!$E$176,IF(AND(Q110=Datos!$F$168,R110=Datos!$B$171),Datos!$E$176,IF(AND(Q110=Datos!$F$169,R110=Datos!$B$171),Datos!$G$176,IF(AND(Q110=Datos!$G$167,R110=Datos!$B$171),Datos!$E$176,IF(AND(Q110=Datos!$G$168,R110=Datos!$B$171),Datos!$F$176,IF(AND(Q110=Datos!$G$169,R110=Datos!$B$171),Datos!$G$176,IF(AND(Q110=Datos!$D$167,R110=Datos!$B$172),Datos!$D$178,IF(AND(Q110=Datos!$D$168,R110=Datos!$B$172),Datos!$D$178,IF(AND(Q110=Datos!$D$169,R110=Datos!$B$172),Datos!$F$178,IF(AND(Q110=Datos!$E$167,R110=Datos!$B$172),Datos!$D$178,IF(AND(Q110=Datos!$E$168,R110=Datos!$B$172),Datos!$E$178,IF(AND(Q110=Datos!$E$169,R110=Datos!$B$172),Datos!$F$178,IF(AND(Q110=Datos!$F$167,R110=Datos!$B$172),Datos!$E$178,IF(AND(Q110=Datos!$F$168,R110=Datos!$B$172),Datos!$E$178,IF(AND(Q110=Datos!$F$169,R110=Datos!$B$172),Datos!$G$178,IF(AND(Q110=Datos!$G$167,R110=Datos!$B$172),Datos!$E$178,IF(AND(Q110=Datos!$G$168,R110=Datos!$B$172),Datos!$F$178,IF(AND(Q110=Datos!$G$169,R110=Datos!$B$172),Datos!$G$179,IF(AND(Q110=Datos!$D$167,R110=Datos!$B$173),Datos!$D$180,IF(AND(Q110=Datos!$D$168,R110=Datos!$B$173),Datos!$D$180,IF(AND(Q110=Datos!$D$169,R110=Datos!$B$173),Datos!$F$180,IF(AND(Q110=Datos!$E$167,R110=Datos!$B$173),Datos!$D$180,IF(AND(Q110=Datos!$E$168,R110=Datos!$B$173),Datos!$E$180,IF(AND(Q110=Datos!$E$169,R110=Datos!$B$173),Datos!$F$180,IF(AND(Q110=Datos!$F$167,R110=Datos!$B$173),Datos!$E$180,IF(AND(Q110=Datos!$F$168,R110=Datos!$B$173),Datos!$E$180,IF(AND(Q110=Datos!$F$169,R110=Datos!$B$173),Datos!$G$180,IF(AND(Q110=Datos!$G$167,R110=Datos!$B$173),Datos!$E$180,IF(AND(Q110=Datos!$G$168,R110=Datos!$B$173),Datos!$F$180,IF(AND(Q110=Datos!$G$169,R110=Datos!$B$173),Datos!$G$180,IF(AND(Q110=Datos!$D$167,R110=Datos!$B$174),Datos!$D$182,IF(AND(Q110=Datos!$D$168,R110=Datos!$B$174),Datos!$D$182,IF(AND(Q110=Datos!$D$169,R110=Datos!$B$174),Datos!$F$182,IF(AND(Q110=Datos!$E$167,R110=Datos!$B$174),Datos!$D$182,IF(AND(Q110=Datos!$E$168,R110=Datos!$B$174),Datos!$E$182,IF(AND(Q110=Datos!$E$169,R110=Datos!$B$174),Datos!$F$182,IF(AND(Q110=Datos!$F$167,R110=Datos!$B$174),Datos!$E$182,IF(AND(Q110=Datos!$F$168,R110=Datos!$B$174),Datos!$E$182,IF(AND(Q110=Datos!$F$169,R110=Datos!$B$174),Datos!$G$182,IF(AND(Q110=Datos!$G$167,R110=Datos!$B$174),Datos!$E$183,IF(AND(Q110=Datos!$G$168,R110=Datos!$B$174),Datos!$F$182,IF(AND(Q110=Datos!$G$169,R110=Datos!$B$174),Datos!$G$183,IF(O110=Datos!$B$159,Datos!$G$183,"-"))))))))))))))))))))))))))))))))))))))))))))))))))</f>
        <v>-</v>
      </c>
      <c r="T110" s="50" t="str">
        <f t="shared" si="1"/>
        <v>-</v>
      </c>
      <c r="U110" s="52"/>
      <c r="V110" s="52"/>
      <c r="W110" s="52"/>
      <c r="X110" s="52"/>
      <c r="Y110" s="52"/>
      <c r="Z110" s="52"/>
      <c r="AA110" s="52"/>
      <c r="AB110" s="53"/>
    </row>
    <row r="111" spans="2:28" s="54" customFormat="1" ht="97.5" customHeight="1" thickBot="1">
      <c r="B111" s="411" t="str">
        <f>IF(Menú!$C$7="","-",Menú!$C$7)</f>
        <v>-</v>
      </c>
      <c r="C111" s="412"/>
      <c r="D111" s="43" t="str">
        <f>IF(B111="-","-",VLOOKUP(B111,Datos!$B$3:$C$25,2,FALSE))</f>
        <v>-</v>
      </c>
      <c r="E111" s="56"/>
      <c r="F111" s="51"/>
      <c r="G111" s="85"/>
      <c r="H111" s="85"/>
      <c r="I111" s="85"/>
      <c r="J111" s="85"/>
      <c r="K111" s="52"/>
      <c r="L111" s="52"/>
      <c r="M111" s="52"/>
      <c r="N111" s="52"/>
      <c r="O111" s="85"/>
      <c r="P111" s="85"/>
      <c r="Q111" s="50" t="str">
        <f>IF(AND(O111=Datos!$B$156,P111=Datos!$B$162),Datos!$D$167,IF(AND(O111=Datos!$B$156,P111=Datos!$B$163),Datos!$E$167,IF(AND(O111=Datos!$B$156,P111=Datos!$B$164),Datos!$F$167,IF(AND(O111=Datos!$B$156,P111=Datos!$B$165),Datos!$G$167,IF(AND(O111=Datos!$B$157,P111=Datos!$B$162),Datos!$D$168,IF(AND(O111=Datos!$B$157,P111=Datos!$B$163),Datos!$E$168,IF(AND(O111=Datos!$B$157,P111=Datos!$B$164),Datos!$F$168,IF(AND(O111=Datos!$B$157,P111=Datos!$B$165),Datos!$G$168,IF(AND(O111=Datos!$B$158,P111=Datos!$B$162),Datos!$D$169,IF(AND(O111=Datos!$B$158,P111=Datos!$B$163),Datos!$E$169,IF(AND(O111=Datos!$B$158,P111=Datos!$B$164),Datos!$F$169,IF(AND(O111=Datos!$B$158,P111=Datos!$B$165),Datos!$G$169,IF(AND(O111=Datos!$B$159,P111=Datos!$B$162),"N/A",IF(AND(O111=Datos!$B$159,P111=Datos!$B$163),"N/A",IF(AND(O111=Datos!$B$159,P111=Datos!$B$164),"N/A",IF(AND(O111=Datos!$B$159,P111=Datos!$B$165),"N/A","-"))))))))))))))))</f>
        <v>-</v>
      </c>
      <c r="R111" s="85"/>
      <c r="S111" s="50" t="str">
        <f>(IF(AND(Q111=Datos!$D$167,R111=Datos!$B$171),Datos!$D$176,IF(AND(Q111=Datos!$D$168,R111=Datos!$B$171),Datos!$D$176,IF(AND(Q111=Datos!$D$169,R111=Datos!$B$171),Datos!$F$176,IF(AND(Q111=Datos!$E$167,R111=Datos!$B$171),Datos!$D$176,IF(AND(Q111=Datos!$E$168,R111=Datos!$B$171),Datos!$E$176,IF(AND(Q111=Datos!$E$169,R111=Datos!$B$171),Datos!$F$176,IF(AND(Q111=Datos!$F$167,R111=Datos!$B$171),Datos!$E$176,IF(AND(Q111=Datos!$F$168,R111=Datos!$B$171),Datos!$E$176,IF(AND(Q111=Datos!$F$169,R111=Datos!$B$171),Datos!$G$176,IF(AND(Q111=Datos!$G$167,R111=Datos!$B$171),Datos!$E$176,IF(AND(Q111=Datos!$G$168,R111=Datos!$B$171),Datos!$F$176,IF(AND(Q111=Datos!$G$169,R111=Datos!$B$171),Datos!$G$176,IF(AND(Q111=Datos!$D$167,R111=Datos!$B$172),Datos!$D$178,IF(AND(Q111=Datos!$D$168,R111=Datos!$B$172),Datos!$D$178,IF(AND(Q111=Datos!$D$169,R111=Datos!$B$172),Datos!$F$178,IF(AND(Q111=Datos!$E$167,R111=Datos!$B$172),Datos!$D$178,IF(AND(Q111=Datos!$E$168,R111=Datos!$B$172),Datos!$E$178,IF(AND(Q111=Datos!$E$169,R111=Datos!$B$172),Datos!$F$178,IF(AND(Q111=Datos!$F$167,R111=Datos!$B$172),Datos!$E$178,IF(AND(Q111=Datos!$F$168,R111=Datos!$B$172),Datos!$E$178,IF(AND(Q111=Datos!$F$169,R111=Datos!$B$172),Datos!$G$178,IF(AND(Q111=Datos!$G$167,R111=Datos!$B$172),Datos!$E$178,IF(AND(Q111=Datos!$G$168,R111=Datos!$B$172),Datos!$F$178,IF(AND(Q111=Datos!$G$169,R111=Datos!$B$172),Datos!$G$179,IF(AND(Q111=Datos!$D$167,R111=Datos!$B$173),Datos!$D$180,IF(AND(Q111=Datos!$D$168,R111=Datos!$B$173),Datos!$D$180,IF(AND(Q111=Datos!$D$169,R111=Datos!$B$173),Datos!$F$180,IF(AND(Q111=Datos!$E$167,R111=Datos!$B$173),Datos!$D$180,IF(AND(Q111=Datos!$E$168,R111=Datos!$B$173),Datos!$E$180,IF(AND(Q111=Datos!$E$169,R111=Datos!$B$173),Datos!$F$180,IF(AND(Q111=Datos!$F$167,R111=Datos!$B$173),Datos!$E$180,IF(AND(Q111=Datos!$F$168,R111=Datos!$B$173),Datos!$E$180,IF(AND(Q111=Datos!$F$169,R111=Datos!$B$173),Datos!$G$180,IF(AND(Q111=Datos!$G$167,R111=Datos!$B$173),Datos!$E$180,IF(AND(Q111=Datos!$G$168,R111=Datos!$B$173),Datos!$F$180,IF(AND(Q111=Datos!$G$169,R111=Datos!$B$173),Datos!$G$180,IF(AND(Q111=Datos!$D$167,R111=Datos!$B$174),Datos!$D$182,IF(AND(Q111=Datos!$D$168,R111=Datos!$B$174),Datos!$D$182,IF(AND(Q111=Datos!$D$169,R111=Datos!$B$174),Datos!$F$182,IF(AND(Q111=Datos!$E$167,R111=Datos!$B$174),Datos!$D$182,IF(AND(Q111=Datos!$E$168,R111=Datos!$B$174),Datos!$E$182,IF(AND(Q111=Datos!$E$169,R111=Datos!$B$174),Datos!$F$182,IF(AND(Q111=Datos!$F$167,R111=Datos!$B$174),Datos!$E$182,IF(AND(Q111=Datos!$F$168,R111=Datos!$B$174),Datos!$E$182,IF(AND(Q111=Datos!$F$169,R111=Datos!$B$174),Datos!$G$182,IF(AND(Q111=Datos!$G$167,R111=Datos!$B$174),Datos!$E$183,IF(AND(Q111=Datos!$G$168,R111=Datos!$B$174),Datos!$F$182,IF(AND(Q111=Datos!$G$169,R111=Datos!$B$174),Datos!$G$183,IF(O111=Datos!$B$159,Datos!$G$183,"-"))))))))))))))))))))))))))))))))))))))))))))))))))</f>
        <v>-</v>
      </c>
      <c r="T111" s="50" t="str">
        <f t="shared" si="1"/>
        <v>-</v>
      </c>
      <c r="U111" s="52"/>
      <c r="V111" s="52"/>
      <c r="W111" s="52"/>
      <c r="X111" s="52"/>
      <c r="Y111" s="52"/>
      <c r="Z111" s="52"/>
      <c r="AA111" s="52"/>
      <c r="AB111" s="53"/>
    </row>
    <row r="112" spans="2:28" ht="16" thickBot="1"/>
    <row r="113" spans="2:6" ht="22.5" customHeight="1">
      <c r="B113" s="405" t="s">
        <v>474</v>
      </c>
      <c r="C113" s="398"/>
      <c r="D113" s="55" t="s">
        <v>476</v>
      </c>
      <c r="E113" s="398" t="s">
        <v>477</v>
      </c>
      <c r="F113" s="399"/>
    </row>
    <row r="114" spans="2:6" ht="52.5" customHeight="1" thickBot="1">
      <c r="B114" s="391" t="s">
        <v>542</v>
      </c>
      <c r="C114" s="392"/>
      <c r="D114" s="12" t="s">
        <v>475</v>
      </c>
      <c r="E114" s="393" t="s">
        <v>475</v>
      </c>
      <c r="F114" s="394"/>
    </row>
  </sheetData>
  <sheetProtection formatCells="0" formatColumns="0" formatRows="0" selectLockedCells="1"/>
  <mergeCells count="141">
    <mergeCell ref="E113:F113"/>
    <mergeCell ref="B114:C114"/>
    <mergeCell ref="E114:F114"/>
    <mergeCell ref="B110:C110"/>
    <mergeCell ref="B107:C107"/>
    <mergeCell ref="B108:C108"/>
    <mergeCell ref="B109:C109"/>
    <mergeCell ref="B111:C111"/>
    <mergeCell ref="B113:C113"/>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4:C14"/>
    <mergeCell ref="B15:C15"/>
    <mergeCell ref="B16:C16"/>
    <mergeCell ref="B2:B4"/>
    <mergeCell ref="C2:D2"/>
    <mergeCell ref="F2:F4"/>
    <mergeCell ref="C3:D3"/>
    <mergeCell ref="C4:D4"/>
    <mergeCell ref="B11:C11"/>
    <mergeCell ref="B12:C12"/>
    <mergeCell ref="B13:C13"/>
    <mergeCell ref="I9:I10"/>
    <mergeCell ref="J9:J10"/>
    <mergeCell ref="K8:K10"/>
    <mergeCell ref="B8:C10"/>
    <mergeCell ref="D8:D10"/>
    <mergeCell ref="E8:E10"/>
    <mergeCell ref="F8:F10"/>
    <mergeCell ref="G8:G10"/>
    <mergeCell ref="H8:H10"/>
    <mergeCell ref="I8:J8"/>
    <mergeCell ref="AB9:AB10"/>
    <mergeCell ref="AA8:AB8"/>
    <mergeCell ref="V8:Z8"/>
    <mergeCell ref="L8:N8"/>
    <mergeCell ref="W9:W10"/>
    <mergeCell ref="X9:X10"/>
    <mergeCell ref="O8:S8"/>
    <mergeCell ref="Y9:Y10"/>
    <mergeCell ref="Z9:Z10"/>
    <mergeCell ref="V9:V10"/>
    <mergeCell ref="U8:U10"/>
    <mergeCell ref="AA9:AA10"/>
    <mergeCell ref="L9:L10"/>
    <mergeCell ref="M9:M10"/>
    <mergeCell ref="N9:N10"/>
    <mergeCell ref="T9:T10"/>
    <mergeCell ref="O9:O10"/>
    <mergeCell ref="P9:P10"/>
    <mergeCell ref="Q9:Q10"/>
    <mergeCell ref="R9:R10"/>
    <mergeCell ref="S9:S10"/>
  </mergeCells>
  <conditionalFormatting sqref="Q1:Q11 Q112:Q1048576">
    <cfRule type="beginsWith" dxfId="71" priority="21" operator="beginsWith" text="MUY">
      <formula>LEFT(Q1,LEN("MUY"))="MUY"</formula>
    </cfRule>
    <cfRule type="beginsWith" dxfId="70" priority="22" operator="beginsWith" text="ALTO">
      <formula>LEFT(Q1,LEN("ALTO"))="ALTO"</formula>
    </cfRule>
    <cfRule type="beginsWith" dxfId="69" priority="23" operator="beginsWith" text="MEDIO">
      <formula>LEFT(Q1,LEN("MEDIO"))="MEDIO"</formula>
    </cfRule>
    <cfRule type="beginsWith" dxfId="68" priority="24" operator="beginsWith" text="BAJO">
      <formula>LEFT(Q1,LEN("BAJO"))="BAJO"</formula>
    </cfRule>
  </conditionalFormatting>
  <conditionalFormatting sqref="S1:S11 S112:S1048576">
    <cfRule type="beginsWith" dxfId="67" priority="17" operator="beginsWith" text="Nivel de Riesgo 1">
      <formula>LEFT(S1,LEN("Nivel de Riesgo 1"))="Nivel de Riesgo 1"</formula>
    </cfRule>
    <cfRule type="beginsWith" dxfId="66" priority="18" operator="beginsWith" text="Nivel de Riesgo 2">
      <formula>LEFT(S1,LEN("Nivel de Riesgo 2"))="Nivel de Riesgo 2"</formula>
    </cfRule>
    <cfRule type="beginsWith" dxfId="65" priority="19" operator="beginsWith" text="Nivel de Riesgo 3">
      <formula>LEFT(S1,LEN("Nivel de Riesgo 3"))="Nivel de Riesgo 3"</formula>
    </cfRule>
    <cfRule type="beginsWith" dxfId="64" priority="20" operator="beginsWith" text="Nivel de Riesgo 4">
      <formula>LEFT(S1,LEN("Nivel de Riesgo 4"))="Nivel de Riesgo 4"</formula>
    </cfRule>
  </conditionalFormatting>
  <conditionalFormatting sqref="Q12:Q111">
    <cfRule type="beginsWith" dxfId="63" priority="5" operator="beginsWith" text="MUY">
      <formula>LEFT(Q12,LEN("MUY"))="MUY"</formula>
    </cfRule>
    <cfRule type="beginsWith" dxfId="62" priority="6" operator="beginsWith" text="ALTO">
      <formula>LEFT(Q12,LEN("ALTO"))="ALTO"</formula>
    </cfRule>
    <cfRule type="beginsWith" dxfId="61" priority="7" operator="beginsWith" text="MEDIO">
      <formula>LEFT(Q12,LEN("MEDIO"))="MEDIO"</formula>
    </cfRule>
    <cfRule type="beginsWith" dxfId="60" priority="8" operator="beginsWith" text="BAJO">
      <formula>LEFT(Q12,LEN("BAJO"))="BAJO"</formula>
    </cfRule>
  </conditionalFormatting>
  <conditionalFormatting sqref="S12:S111">
    <cfRule type="beginsWith" dxfId="59" priority="1" operator="beginsWith" text="Nivel de Riesgo 1">
      <formula>LEFT(S12,LEN("Nivel de Riesgo 1"))="Nivel de Riesgo 1"</formula>
    </cfRule>
    <cfRule type="beginsWith" dxfId="58" priority="2" operator="beginsWith" text="Nivel de Riesgo 2">
      <formula>LEFT(S12,LEN("Nivel de Riesgo 2"))="Nivel de Riesgo 2"</formula>
    </cfRule>
    <cfRule type="beginsWith" dxfId="57" priority="3" operator="beginsWith" text="Nivel de Riesgo 3">
      <formula>LEFT(S12,LEN("Nivel de Riesgo 3"))="Nivel de Riesgo 3"</formula>
    </cfRule>
    <cfRule type="beginsWith" dxfId="56" priority="4" operator="beginsWith" text="Nivel de Riesgo 4">
      <formula>LEFT(S12,LEN("Nivel de Riesgo 4"))="Nivel de Riesgo 4"</formula>
    </cfRule>
  </conditionalFormatting>
  <dataValidations count="1">
    <dataValidation type="list" allowBlank="1" showInputMessage="1" showErrorMessage="1" sqref="J11:J111" xr:uid="{00000000-0002-0000-0700-000000000000}">
      <formula1>INDIRECT(I11)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1000000}">
          <x14:formula1>
            <xm:f>Datos!$B$133:$B$134</xm:f>
          </x14:formula1>
          <xm:sqref>H11:H111</xm:sqref>
        </x14:dataValidation>
        <x14:dataValidation type="list" allowBlank="1" showInputMessage="1" showErrorMessage="1" xr:uid="{00000000-0002-0000-0700-000002000000}">
          <x14:formula1>
            <xm:f>Datos!$B$171:$B$174</xm:f>
          </x14:formula1>
          <xm:sqref>R11:R111</xm:sqref>
        </x14:dataValidation>
        <x14:dataValidation type="list" allowBlank="1" showInputMessage="1" showErrorMessage="1" xr:uid="{00000000-0002-0000-0700-000003000000}">
          <x14:formula1>
            <xm:f>Datos!$B$156:$B$159</xm:f>
          </x14:formula1>
          <xm:sqref>O11:O111</xm:sqref>
        </x14:dataValidation>
        <x14:dataValidation type="list" allowBlank="1" showInputMessage="1" showErrorMessage="1" xr:uid="{00000000-0002-0000-0700-000004000000}">
          <x14:formula1>
            <xm:f>Datos!$B$162:$B$165</xm:f>
          </x14:formula1>
          <xm:sqref>P11:P111</xm:sqref>
        </x14:dataValidation>
        <x14:dataValidation type="list" allowBlank="1" showInputMessage="1" showErrorMessage="1" xr:uid="{00000000-0002-0000-0700-000005000000}">
          <x14:formula1>
            <xm:f>Datos!$E$3:$E$25</xm:f>
          </x14:formula1>
          <xm:sqref>E11:E111</xm:sqref>
        </x14:dataValidation>
        <x14:dataValidation type="list" allowBlank="1" showInputMessage="1" showErrorMessage="1" xr:uid="{00000000-0002-0000-0700-000006000000}">
          <x14:formula1>
            <xm:f>Datos!$B$137:$B$144</xm:f>
          </x14:formula1>
          <xm:sqref>I11:I111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2"/>
  <dimension ref="B1:AC517"/>
  <sheetViews>
    <sheetView topLeftCell="A262" zoomScale="34" zoomScaleNormal="34" workbookViewId="0">
      <selection activeCell="B275" sqref="B275:C280"/>
    </sheetView>
  </sheetViews>
  <sheetFormatPr baseColWidth="10" defaultColWidth="11.5" defaultRowHeight="15"/>
  <cols>
    <col min="1" max="1" width="3.6640625" style="1" customWidth="1"/>
    <col min="2" max="2" width="17.1640625" style="1" customWidth="1"/>
    <col min="3" max="3" width="39.5" style="1" bestFit="1" customWidth="1"/>
    <col min="4" max="4" width="65.5" style="1" customWidth="1"/>
    <col min="5" max="5" width="23.83203125" style="1" bestFit="1" customWidth="1"/>
    <col min="6" max="6" width="30.5" style="1" customWidth="1"/>
    <col min="7" max="7" width="28.5" style="1" customWidth="1"/>
    <col min="8" max="9" width="54.33203125" style="1" customWidth="1"/>
    <col min="10" max="11" width="25.6640625" style="1" customWidth="1"/>
    <col min="12" max="12" width="30" style="1" customWidth="1"/>
    <col min="13" max="13" width="50" style="1" customWidth="1"/>
    <col min="14" max="14" width="42.83203125" style="1" customWidth="1"/>
    <col min="15" max="15" width="27.33203125" style="1" customWidth="1"/>
    <col min="16" max="16" width="27.1640625" style="1" bestFit="1" customWidth="1"/>
    <col min="17" max="17" width="22.83203125" style="1" customWidth="1"/>
    <col min="18" max="18" width="34.33203125" style="1" bestFit="1" customWidth="1"/>
    <col min="19" max="21" width="17.1640625" style="1" customWidth="1"/>
    <col min="22" max="22" width="35.6640625" style="1" customWidth="1"/>
    <col min="23" max="23" width="14.83203125" style="1" bestFit="1" customWidth="1"/>
    <col min="24" max="24" width="25.6640625" style="57" bestFit="1" customWidth="1"/>
    <col min="25" max="25" width="25.6640625" style="1" customWidth="1"/>
    <col min="26" max="26" width="28.5" style="2" customWidth="1"/>
    <col min="27" max="27" width="28.6640625" style="1" customWidth="1"/>
    <col min="28" max="28" width="31" style="1" bestFit="1" customWidth="1"/>
    <col min="29" max="29" width="42.1640625" style="1" bestFit="1" customWidth="1"/>
    <col min="30" max="16384" width="11.5" style="1"/>
  </cols>
  <sheetData>
    <row r="1" spans="2:29" ht="15" customHeight="1"/>
    <row r="2" spans="2:29" ht="30" customHeight="1">
      <c r="B2" s="239"/>
      <c r="C2" s="413" t="s">
        <v>479</v>
      </c>
      <c r="D2" s="414"/>
      <c r="E2" s="3" t="s">
        <v>480</v>
      </c>
      <c r="F2" s="332"/>
    </row>
    <row r="3" spans="2:29" ht="30" customHeight="1">
      <c r="B3" s="239"/>
      <c r="C3" s="418" t="s">
        <v>0</v>
      </c>
      <c r="D3" s="419"/>
      <c r="E3" s="3" t="s">
        <v>548</v>
      </c>
      <c r="F3" s="333"/>
    </row>
    <row r="4" spans="2:29" ht="30" customHeight="1">
      <c r="B4" s="239"/>
      <c r="C4" s="418" t="s">
        <v>1</v>
      </c>
      <c r="D4" s="419"/>
      <c r="E4" s="4" t="s">
        <v>549</v>
      </c>
      <c r="F4" s="334"/>
    </row>
    <row r="5" spans="2:29" ht="15" customHeight="1"/>
    <row r="6" spans="2:29" ht="45" customHeight="1">
      <c r="C6" s="1" t="s">
        <v>6</v>
      </c>
    </row>
    <row r="7" spans="2:29" ht="15" customHeight="1" thickBot="1"/>
    <row r="8" spans="2:29" s="14" customFormat="1" ht="15" customHeight="1">
      <c r="B8" s="448" t="s">
        <v>138</v>
      </c>
      <c r="C8" s="449"/>
      <c r="D8" s="452" t="s">
        <v>66</v>
      </c>
      <c r="E8" s="452" t="s">
        <v>342</v>
      </c>
      <c r="F8" s="452"/>
      <c r="G8" s="452" t="s">
        <v>343</v>
      </c>
      <c r="H8" s="449" t="s">
        <v>344</v>
      </c>
      <c r="I8" s="449" t="s">
        <v>67</v>
      </c>
      <c r="J8" s="452" t="s">
        <v>24</v>
      </c>
      <c r="K8" s="452"/>
      <c r="L8" s="452"/>
      <c r="M8" s="452" t="s">
        <v>147</v>
      </c>
      <c r="N8" s="452"/>
      <c r="O8" s="452"/>
      <c r="P8" s="452"/>
      <c r="Q8" s="452"/>
      <c r="R8" s="452" t="s">
        <v>376</v>
      </c>
      <c r="S8" s="452"/>
      <c r="T8" s="452"/>
      <c r="U8" s="452"/>
      <c r="V8" s="452"/>
      <c r="W8" s="452"/>
      <c r="X8" s="452"/>
      <c r="Y8" s="452"/>
      <c r="Z8" s="452"/>
      <c r="AA8" s="452"/>
      <c r="AB8" s="452"/>
      <c r="AC8" s="455"/>
    </row>
    <row r="9" spans="2:29" s="14" customFormat="1" ht="15" customHeight="1">
      <c r="B9" s="450"/>
      <c r="C9" s="434"/>
      <c r="D9" s="453"/>
      <c r="E9" s="453"/>
      <c r="F9" s="453"/>
      <c r="G9" s="434"/>
      <c r="H9" s="434"/>
      <c r="I9" s="434"/>
      <c r="J9" s="434" t="s">
        <v>69</v>
      </c>
      <c r="K9" s="434" t="s">
        <v>70</v>
      </c>
      <c r="L9" s="434" t="s">
        <v>146</v>
      </c>
      <c r="M9" s="434" t="s">
        <v>345</v>
      </c>
      <c r="N9" s="434" t="s">
        <v>346</v>
      </c>
      <c r="O9" s="434" t="s">
        <v>347</v>
      </c>
      <c r="P9" s="434" t="s">
        <v>348</v>
      </c>
      <c r="Q9" s="434" t="s">
        <v>349</v>
      </c>
      <c r="R9" s="434" t="s">
        <v>148</v>
      </c>
      <c r="S9" s="434" t="s">
        <v>154</v>
      </c>
      <c r="T9" s="434"/>
      <c r="U9" s="434"/>
      <c r="V9" s="434"/>
      <c r="W9" s="453" t="s">
        <v>436</v>
      </c>
      <c r="X9" s="434" t="s">
        <v>167</v>
      </c>
      <c r="Y9" s="434"/>
      <c r="Z9" s="434" t="s">
        <v>168</v>
      </c>
      <c r="AA9" s="434"/>
      <c r="AB9" s="434" t="s">
        <v>378</v>
      </c>
      <c r="AC9" s="456" t="s">
        <v>377</v>
      </c>
    </row>
    <row r="10" spans="2:29" s="14" customFormat="1" ht="15" customHeight="1" thickBot="1">
      <c r="B10" s="451"/>
      <c r="C10" s="447"/>
      <c r="D10" s="454"/>
      <c r="E10" s="454"/>
      <c r="F10" s="454"/>
      <c r="G10" s="447"/>
      <c r="H10" s="447"/>
      <c r="I10" s="447"/>
      <c r="J10" s="447"/>
      <c r="K10" s="447"/>
      <c r="L10" s="447"/>
      <c r="M10" s="447"/>
      <c r="N10" s="447"/>
      <c r="O10" s="447"/>
      <c r="P10" s="447"/>
      <c r="Q10" s="447"/>
      <c r="R10" s="447"/>
      <c r="S10" s="58" t="s">
        <v>151</v>
      </c>
      <c r="T10" s="58" t="s">
        <v>152</v>
      </c>
      <c r="U10" s="58" t="s">
        <v>153</v>
      </c>
      <c r="V10" s="58" t="s">
        <v>156</v>
      </c>
      <c r="W10" s="454"/>
      <c r="X10" s="59" t="s">
        <v>162</v>
      </c>
      <c r="Y10" s="58" t="s">
        <v>435</v>
      </c>
      <c r="Z10" s="60" t="s">
        <v>162</v>
      </c>
      <c r="AA10" s="58" t="s">
        <v>412</v>
      </c>
      <c r="AB10" s="447"/>
      <c r="AC10" s="457"/>
    </row>
    <row r="11" spans="2:29" s="5" customFormat="1" ht="30" customHeight="1">
      <c r="B11" s="298" t="str">
        <f>IF(Menú!$C$7="","-",Menú!$C$7)</f>
        <v>-</v>
      </c>
      <c r="C11" s="438"/>
      <c r="D11" s="438" t="str">
        <f>IF(B11="-","-",VLOOKUP(B11,Datos!$B$3:$C$25,2,FALSE))</f>
        <v>-</v>
      </c>
      <c r="E11" s="441"/>
      <c r="F11" s="442"/>
      <c r="G11" s="245"/>
      <c r="H11" s="6"/>
      <c r="I11" s="8"/>
      <c r="J11" s="431"/>
      <c r="K11" s="431"/>
      <c r="L11" s="428" t="str">
        <f>IF(AND(J11=Datos!$B$186,K11=Datos!$B$193),Datos!$D$186,IF(AND(J11=Datos!$B$186,K11=Datos!$B$194),Datos!$E$186,IF(AND(J11=Datos!$B$186,K11=Datos!$B$195),Datos!$F$186,IF(AND(J11=Datos!$B$186,K11=Datos!$B$196),Datos!$G$186,IF(AND(J11=Datos!$B$186,K11=Datos!$B$197),Datos!$H$186,IF(AND(J11=Datos!$B$187,K11=Datos!$B$193),Datos!$D$187,IF(AND(J11=Datos!$B$187,K11=Datos!$B$194),Datos!$E$187,IF(AND(J11=Datos!$B$187,K11=Datos!$B$195),Datos!$F$187,IF(AND(J11=Datos!$B$187,K11=Datos!$B$196),Datos!$G$187,IF(AND(J11=Datos!$B$187,K11=Datos!$B$197),Datos!$H$187,IF(AND(J11=Datos!$B$188,K11=Datos!$B$193),Datos!$D$188,IF(AND(J11=Datos!$B$188,K11=Datos!$B$194),Datos!$E$188,IF(AND(J11=Datos!$B$188,K11=Datos!$B$195),Datos!$F$188,IF(AND(J11=Datos!$B$188,K11=Datos!$B$196),Datos!$G$188,IF(AND(J11=Datos!$B$188,K11=Datos!$B$197),Datos!$H$188,IF(AND(J11=Datos!$B$189,K11=Datos!$B$193),Datos!$D$189,IF(AND(J11=Datos!$B$189,K11=Datos!$B$194),Datos!$E$189,IF(AND(J11=Datos!$B$189,K11=Datos!$B$195),Datos!$F$189,IF(AND(J11=Datos!$B$189,K11=Datos!$B$196),Datos!$G$189,IF(AND(J11=Datos!$B$189,K11=Datos!$B$197),Datos!$H$189,IF(AND(J11=Datos!$B$190,K11=Datos!$B$193),Datos!$D$190,IF(AND(J11=Datos!$B$190,K11=Datos!$B$194),Datos!$E$190,IF(AND(J11=Datos!$B$190,K11=Datos!$B$195),Datos!$F$190,IF(AND(J11=Datos!$B$190,K11=Datos!$B$196),Datos!$G$190,IF(AND(J11=Datos!$B$190,K11=Datos!$B$197),Datos!$H$190,"-")))))))))))))))))))))))))</f>
        <v>-</v>
      </c>
      <c r="M11" s="8"/>
      <c r="N11" s="6"/>
      <c r="O11" s="6"/>
      <c r="P11" s="6"/>
      <c r="Q11" s="6"/>
      <c r="R11" s="8"/>
      <c r="S11" s="6"/>
      <c r="T11" s="6"/>
      <c r="U11" s="6"/>
      <c r="V11" s="6"/>
      <c r="W11" s="9">
        <f>((IF(S11=Datos!$B$83,0,IF(S11=Datos!$B$84,5,IF(S11=Datos!$B$85,10,IF(S11=Datos!$B$86,15,IF(S11=Datos!$B$87,20,IF(S11=Datos!$B$88,25,0)))))))/100)+((IF(T11=Datos!$B$83,0,IF(T11=Datos!$B$84,5,IF(T11=Datos!$B$85,10,IF(T11=Datos!$B$86,15,IF(T11=Datos!$B$87,20,IF(T11=Datos!$B$88,25,0)))))))/100)+((IF(U11=Datos!$B$83,0,IF(U11=Datos!$B$84,5,IF(U11=Datos!$B$85,10,IF(U11=Datos!$B$86,15,IF(U11=Datos!$B$87,20,IF(U11=Datos!$B$88,25,0)))))))/100)+((IF(V11=Datos!$B$83,0,IF(V11=Datos!$B$84,5,IF(V11=Datos!$B$85,10,IF(V11=Datos!$B$86,15,IF(V11=Datos!$B$87,20,IF(V11=Datos!$B$88,25,0)))))))/100)</f>
        <v>0</v>
      </c>
      <c r="X11" s="435">
        <f>IF(ISERROR((IF(R11=Datos!$B$80,W11,0)+IF(R12=Datos!$B$80,W12,0)+IF(R13=Datos!$B$80,W13,0)+IF(R14=Datos!$B$80,W14,0)+IF(R15=Datos!$B$80,W15,0)+IF(R16=Datos!$B$80,W16,0))/(IF(R11=Datos!$B$80,1,0)+IF(R12=Datos!$B$80,1,0)+IF(R13=Datos!$B$80,1,0)+IF(R14=Datos!$B$80,1,0)+IF(R15=Datos!$B$80,1,0)+IF(R16=Datos!$B$80,1,0))),0,(IF(R11=Datos!$B$80,W11,0)+IF(R12=Datos!$B$80,W12,0)+IF(R13=Datos!$B$80,W13,0)+IF(R14=Datos!$B$80,W14,0)+IF(R15=Datos!$B$80,W15,0)+IF(R16=Datos!$B$80,W16,0))/(IF(R11=Datos!$B$80,1,0)+IF(R12=Datos!$B$80,1,0)+IF(R13=Datos!$B$80,1,0)+IF(R14=Datos!$B$80,1,0)+IF(R15=Datos!$B$80,1,0)+IF(R16=Datos!$B$80,1,0)))</f>
        <v>0</v>
      </c>
      <c r="Y11" s="425" t="str">
        <f>IF(J11="","-",(IF(X11&gt;0,(IF(J11=Datos!$B$65,Datos!$B$65,IF(AND(J11=Datos!$B$66,X11&gt;0.49),Datos!$B$65,IF(AND(J11=Datos!$B$67,X11&gt;0.74),Datos!$B$65,IF(AND(J11=Datos!$B$67,X11&lt;0.75,X11&gt;0.49),Datos!$B$66,IF(AND(J11=Datos!$B$68,X11&gt;0.74),Datos!$B$66,IF(AND(J11=Datos!$B$68,X11&lt;0.75,X11&gt;0.49),Datos!$B$67,IF(AND(J11=Datos!$B$69,X11&gt;0.74),Datos!$B$67,IF(AND(J11=Datos!$B$69,X11&lt;0.75,X11&gt;0.49),Datos!$B$68,J11))))))))),J11)))</f>
        <v>-</v>
      </c>
      <c r="Z11" s="422">
        <f>IF(ISERROR((IF(R11=Datos!$B$79,W11,0)+IF(R12=Datos!$B$79,W12,0)+IF(R13=Datos!$B$79,W13,0)+IF(R14=Datos!$B$79,W14,0)+IF(R15=Datos!$B$79,W15,0)+IF(R16=Datos!$B$79,W16,0))/(IF(R11=Datos!$B$79,1,0)+IF(R12=Datos!$B$79,1,0)+IF(R13=Datos!$B$79,1,0)+IF(R14=Datos!$B$79,1,0)+IF(R15=Datos!$B$79,1,0)+IF(R16=Datos!$B$79,1,0))),0,(IF(R11=Datos!$B$79,W11,0)+IF(R12=Datos!$B$79,W12,0)+IF(R13=Datos!$B$79,W13,0)+IF(R14=Datos!$B$79,W14,0)+IF(R15=Datos!$B$79,W15,0)+IF(R16=Datos!$B$79,W16,0))/(IF(R11=Datos!$B$79,1,0)+IF(R12=Datos!$B$79,1,0)+IF(R13=Datos!$B$79,1,0)+IF(R14=Datos!$B$79,1,0)+IF(R15=Datos!$B$79,1,0)+IF(R16=Datos!$B$79,1,0)))</f>
        <v>0</v>
      </c>
      <c r="AA11" s="425" t="str">
        <f>IF(K11="","-",(IF(Z11&gt;0,(IF(K11=Datos!$B$72,Datos!$B$72,IF(AND(K11=Datos!$B$73,Z11&gt;0.49),Datos!$B$72,IF(AND(K11=Datos!$B$74,Z11&gt;0.74),Datos!$B$72,IF(AND(K11=Datos!$B$74,Z11&lt;0.75,Z11&gt;0.49),Datos!$B$73,IF(AND(K11=Datos!$B$75,Z11&gt;0.74),Datos!$B$73,IF(AND(K11=Datos!$B$75,Z11&lt;0.75,Z11&gt;0.49),Datos!$B$74,IF(AND(K11=Datos!$B$76,Z11&gt;0.74),Datos!$B$74,IF(AND(K11=Datos!$B$76,Z11&lt;0.75,Z11&gt;0.49),Datos!$B$75,K11))))))))),K11)))</f>
        <v>-</v>
      </c>
      <c r="AB11" s="428" t="str">
        <f>IF(AND(Y11=Datos!$B$186,AA11=Datos!$B$193),Datos!$D$186,IF(AND(Y11=Datos!$B$186,AA11=Datos!$B$194),Datos!$E$186,IF(AND(Y11=Datos!$B$186,AA11=Datos!$B$195),Datos!$F$186,IF(AND(Y11=Datos!$B$186,AA11=Datos!$B$196),Datos!$G$186,IF(AND(Y11=Datos!$B$186,AA11=Datos!$B$197),Datos!$H$186,IF(AND(Y11=Datos!$B$187,AA11=Datos!$B$193),Datos!$D$187,IF(AND(Y11=Datos!$B$187,AA11=Datos!$B$194),Datos!$E$187,IF(AND(Y11=Datos!$B$187,AA11=Datos!$B$195),Datos!$F$187,IF(AND(Y11=Datos!$B$187,AA11=Datos!$B$196),Datos!$G$187,IF(AND(Y11=Datos!$B$187,AA11=Datos!$B$197),Datos!$H$187,IF(AND(Y11=Datos!$B$188,AA11=Datos!$B$193),Datos!$D$188,IF(AND(Y11=Datos!$B$188,AA11=Datos!$B$194),Datos!$E$188,IF(AND(Y11=Datos!$B$188,AA11=Datos!$B$195),Datos!$F$188,IF(AND(Y11=Datos!$B$188,AA11=Datos!$B$196),Datos!$G$188,IF(AND(Y11=Datos!$B$188,AA11=Datos!$B$197),Datos!$H$188,IF(AND(Y11=Datos!$B$189,AA11=Datos!$B$193),Datos!$D$189,IF(AND(Y11=Datos!$B$189,AA11=Datos!$B$194),Datos!$E$189,IF(AND(Y11=Datos!$B$189,AA11=Datos!$B$195),Datos!$F$189,IF(AND(Y11=Datos!$B$189,AA11=Datos!$B$196),Datos!$G$189,IF(AND(Y11=Datos!$B$189,AA11=Datos!$B$197),Datos!$H$189,IF(AND(Y11=Datos!$B$190,AA11=Datos!$B$193),Datos!$D$190,IF(AND(Y11=Datos!$B$190,AA11=Datos!$B$194),Datos!$E$190,IF(AND(Y11=Datos!$B$190,AA11=Datos!$B$195),Datos!$F$190,IF(AND(Y11=Datos!$B$190,AA11=Datos!$B$196),Datos!$G$190,IF(AND(Y11=Datos!$B$190,AA11=Datos!$B$197),Datos!$H$190,"-")))))))))))))))))))))))))</f>
        <v>-</v>
      </c>
      <c r="AC11" s="61"/>
    </row>
    <row r="12" spans="2:29" s="5" customFormat="1" ht="30" customHeight="1">
      <c r="B12" s="299"/>
      <c r="C12" s="439"/>
      <c r="D12" s="439"/>
      <c r="E12" s="443"/>
      <c r="F12" s="444"/>
      <c r="G12" s="246"/>
      <c r="H12" s="62"/>
      <c r="I12" s="63"/>
      <c r="J12" s="432"/>
      <c r="K12" s="432"/>
      <c r="L12" s="429"/>
      <c r="M12" s="63"/>
      <c r="N12" s="62"/>
      <c r="O12" s="62"/>
      <c r="P12" s="62"/>
      <c r="Q12" s="62"/>
      <c r="R12" s="63"/>
      <c r="S12" s="62"/>
      <c r="T12" s="62"/>
      <c r="U12" s="62"/>
      <c r="V12" s="62"/>
      <c r="W12" s="64">
        <f>((IF(S12=Datos!$B$83,0,IF(S12=Datos!$B$84,5,IF(S12=Datos!$B$85,10,IF(S12=Datos!$B$86,15,IF(S12=Datos!$B$87,20,IF(S12=Datos!$B$88,25,0)))))))/100)+((IF(T12=Datos!$B$83,0,IF(T12=Datos!$B$84,5,IF(T12=Datos!$B$85,10,IF(T12=Datos!$B$86,15,IF(T12=Datos!$B$87,20,IF(T12=Datos!$B$88,25,0)))))))/100)+((IF(U12=Datos!$B$83,0,IF(U12=Datos!$B$84,5,IF(U12=Datos!$B$85,10,IF(U12=Datos!$B$86,15,IF(U12=Datos!$B$87,20,IF(U12=Datos!$B$88,25,0)))))))/100)+((IF(V12=Datos!$B$83,0,IF(V12=Datos!$B$84,5,IF(V12=Datos!$B$85,10,IF(V12=Datos!$B$86,15,IF(V12=Datos!$B$87,20,IF(V12=Datos!$B$88,25,0)))))))/100)</f>
        <v>0</v>
      </c>
      <c r="X12" s="436"/>
      <c r="Y12" s="426"/>
      <c r="Z12" s="423"/>
      <c r="AA12" s="426"/>
      <c r="AB12" s="429"/>
      <c r="AC12" s="65"/>
    </row>
    <row r="13" spans="2:29" s="5" customFormat="1" ht="30" customHeight="1">
      <c r="B13" s="299"/>
      <c r="C13" s="439"/>
      <c r="D13" s="439"/>
      <c r="E13" s="443"/>
      <c r="F13" s="444"/>
      <c r="G13" s="246"/>
      <c r="H13" s="62"/>
      <c r="I13" s="63"/>
      <c r="J13" s="432"/>
      <c r="K13" s="432"/>
      <c r="L13" s="429"/>
      <c r="M13" s="63"/>
      <c r="N13" s="62"/>
      <c r="O13" s="62"/>
      <c r="P13" s="62"/>
      <c r="Q13" s="62"/>
      <c r="R13" s="63"/>
      <c r="S13" s="62"/>
      <c r="T13" s="62"/>
      <c r="U13" s="62"/>
      <c r="V13" s="62"/>
      <c r="W13" s="64">
        <f>((IF(S13=Datos!$B$83,0,IF(S13=Datos!$B$84,5,IF(S13=Datos!$B$85,10,IF(S13=Datos!$B$86,15,IF(S13=Datos!$B$87,20,IF(S13=Datos!$B$88,25,0)))))))/100)+((IF(T13=Datos!$B$83,0,IF(T13=Datos!$B$84,5,IF(T13=Datos!$B$85,10,IF(T13=Datos!$B$86,15,IF(T13=Datos!$B$87,20,IF(T13=Datos!$B$88,25,0)))))))/100)+((IF(U13=Datos!$B$83,0,IF(U13=Datos!$B$84,5,IF(U13=Datos!$B$85,10,IF(U13=Datos!$B$86,15,IF(U13=Datos!$B$87,20,IF(U13=Datos!$B$88,25,0)))))))/100)+((IF(V13=Datos!$B$83,0,IF(V13=Datos!$B$84,5,IF(V13=Datos!$B$85,10,IF(V13=Datos!$B$86,15,IF(V13=Datos!$B$87,20,IF(V13=Datos!$B$88,25,0)))))))/100)</f>
        <v>0</v>
      </c>
      <c r="X13" s="436"/>
      <c r="Y13" s="426"/>
      <c r="Z13" s="423"/>
      <c r="AA13" s="426"/>
      <c r="AB13" s="429"/>
      <c r="AC13" s="65"/>
    </row>
    <row r="14" spans="2:29" s="5" customFormat="1" ht="30" customHeight="1">
      <c r="B14" s="299"/>
      <c r="C14" s="439"/>
      <c r="D14" s="439"/>
      <c r="E14" s="443"/>
      <c r="F14" s="444"/>
      <c r="G14" s="246"/>
      <c r="H14" s="62"/>
      <c r="I14" s="63"/>
      <c r="J14" s="432"/>
      <c r="K14" s="432"/>
      <c r="L14" s="429"/>
      <c r="M14" s="63"/>
      <c r="N14" s="62"/>
      <c r="O14" s="62"/>
      <c r="P14" s="62"/>
      <c r="Q14" s="62"/>
      <c r="R14" s="63"/>
      <c r="S14" s="62"/>
      <c r="T14" s="62"/>
      <c r="U14" s="62"/>
      <c r="V14" s="62"/>
      <c r="W14" s="64">
        <f>((IF(S14=Datos!$B$83,0,IF(S14=Datos!$B$84,5,IF(S14=Datos!$B$85,10,IF(S14=Datos!$B$86,15,IF(S14=Datos!$B$87,20,IF(S14=Datos!$B$88,25,0)))))))/100)+((IF(T14=Datos!$B$83,0,IF(T14=Datos!$B$84,5,IF(T14=Datos!$B$85,10,IF(T14=Datos!$B$86,15,IF(T14=Datos!$B$87,20,IF(T14=Datos!$B$88,25,0)))))))/100)+((IF(U14=Datos!$B$83,0,IF(U14=Datos!$B$84,5,IF(U14=Datos!$B$85,10,IF(U14=Datos!$B$86,15,IF(U14=Datos!$B$87,20,IF(U14=Datos!$B$88,25,0)))))))/100)+((IF(V14=Datos!$B$83,0,IF(V14=Datos!$B$84,5,IF(V14=Datos!$B$85,10,IF(V14=Datos!$B$86,15,IF(V14=Datos!$B$87,20,IF(V14=Datos!$B$88,25,0)))))))/100)</f>
        <v>0</v>
      </c>
      <c r="X14" s="436"/>
      <c r="Y14" s="426"/>
      <c r="Z14" s="423"/>
      <c r="AA14" s="426"/>
      <c r="AB14" s="429"/>
      <c r="AC14" s="65"/>
    </row>
    <row r="15" spans="2:29" s="5" customFormat="1" ht="30" customHeight="1">
      <c r="B15" s="299"/>
      <c r="C15" s="439"/>
      <c r="D15" s="439"/>
      <c r="E15" s="443"/>
      <c r="F15" s="444"/>
      <c r="G15" s="246"/>
      <c r="H15" s="62"/>
      <c r="I15" s="63"/>
      <c r="J15" s="432"/>
      <c r="K15" s="432"/>
      <c r="L15" s="429"/>
      <c r="M15" s="63"/>
      <c r="N15" s="62"/>
      <c r="O15" s="62"/>
      <c r="P15" s="62"/>
      <c r="Q15" s="62"/>
      <c r="R15" s="63"/>
      <c r="S15" s="62"/>
      <c r="T15" s="62"/>
      <c r="U15" s="62"/>
      <c r="V15" s="62"/>
      <c r="W15" s="64">
        <f>((IF(S15=Datos!$B$83,0,IF(S15=Datos!$B$84,5,IF(S15=Datos!$B$85,10,IF(S15=Datos!$B$86,15,IF(S15=Datos!$B$87,20,IF(S15=Datos!$B$88,25,0)))))))/100)+((IF(T15=Datos!$B$83,0,IF(T15=Datos!$B$84,5,IF(T15=Datos!$B$85,10,IF(T15=Datos!$B$86,15,IF(T15=Datos!$B$87,20,IF(T15=Datos!$B$88,25,0)))))))/100)+((IF(U15=Datos!$B$83,0,IF(U15=Datos!$B$84,5,IF(U15=Datos!$B$85,10,IF(U15=Datos!$B$86,15,IF(U15=Datos!$B$87,20,IF(U15=Datos!$B$88,25,0)))))))/100)+((IF(V15=Datos!$B$83,0,IF(V15=Datos!$B$84,5,IF(V15=Datos!$B$85,10,IF(V15=Datos!$B$86,15,IF(V15=Datos!$B$87,20,IF(V15=Datos!$B$88,25,0)))))))/100)</f>
        <v>0</v>
      </c>
      <c r="X15" s="436"/>
      <c r="Y15" s="426"/>
      <c r="Z15" s="423"/>
      <c r="AA15" s="426"/>
      <c r="AB15" s="429"/>
      <c r="AC15" s="65"/>
    </row>
    <row r="16" spans="2:29" s="5" customFormat="1" ht="30" customHeight="1" thickBot="1">
      <c r="B16" s="300"/>
      <c r="C16" s="440"/>
      <c r="D16" s="440"/>
      <c r="E16" s="445"/>
      <c r="F16" s="446"/>
      <c r="G16" s="247"/>
      <c r="H16" s="66"/>
      <c r="I16" s="67"/>
      <c r="J16" s="433"/>
      <c r="K16" s="433"/>
      <c r="L16" s="430"/>
      <c r="M16" s="67"/>
      <c r="N16" s="66"/>
      <c r="O16" s="66"/>
      <c r="P16" s="66"/>
      <c r="Q16" s="66"/>
      <c r="R16" s="67"/>
      <c r="S16" s="66"/>
      <c r="T16" s="66"/>
      <c r="U16" s="66"/>
      <c r="V16" s="66"/>
      <c r="W16" s="68">
        <f>((IF(S16=Datos!$B$83,0,IF(S16=Datos!$B$84,5,IF(S16=Datos!$B$85,10,IF(S16=Datos!$B$86,15,IF(S16=Datos!$B$87,20,IF(S16=Datos!$B$88,25,0)))))))/100)+((IF(T16=Datos!$B$83,0,IF(T16=Datos!$B$84,5,IF(T16=Datos!$B$85,10,IF(T16=Datos!$B$86,15,IF(T16=Datos!$B$87,20,IF(T16=Datos!$B$88,25,0)))))))/100)+((IF(U16=Datos!$B$83,0,IF(U16=Datos!$B$84,5,IF(U16=Datos!$B$85,10,IF(U16=Datos!$B$86,15,IF(U16=Datos!$B$87,20,IF(U16=Datos!$B$88,25,0)))))))/100)+((IF(V16=Datos!$B$83,0,IF(V16=Datos!$B$84,5,IF(V16=Datos!$B$85,10,IF(V16=Datos!$B$86,15,IF(V16=Datos!$B$87,20,IF(V16=Datos!$B$88,25,0)))))))/100)</f>
        <v>0</v>
      </c>
      <c r="X16" s="437"/>
      <c r="Y16" s="427"/>
      <c r="Z16" s="424"/>
      <c r="AA16" s="427"/>
      <c r="AB16" s="430"/>
      <c r="AC16" s="69"/>
    </row>
    <row r="17" spans="2:29" s="5" customFormat="1" ht="30" customHeight="1">
      <c r="B17" s="298" t="str">
        <f>IF(Menú!$C$7="","-",Menú!$C$7)</f>
        <v>-</v>
      </c>
      <c r="C17" s="438"/>
      <c r="D17" s="438" t="str">
        <f>IF(B17="-","-",VLOOKUP(B17,Datos!$B$3:$C$25,2,FALSE))</f>
        <v>-</v>
      </c>
      <c r="E17" s="441"/>
      <c r="F17" s="442"/>
      <c r="G17" s="245"/>
      <c r="H17" s="83"/>
      <c r="I17" s="84"/>
      <c r="J17" s="431"/>
      <c r="K17" s="431"/>
      <c r="L17" s="428" t="str">
        <f>IF(AND(J17=Datos!$B$186,K17=Datos!$B$193),Datos!$D$186,IF(AND(J17=Datos!$B$186,K17=Datos!$B$194),Datos!$E$186,IF(AND(J17=Datos!$B$186,K17=Datos!$B$195),Datos!$F$186,IF(AND(J17=Datos!$B$186,K17=Datos!$B$196),Datos!$G$186,IF(AND(J17=Datos!$B$186,K17=Datos!$B$197),Datos!$H$186,IF(AND(J17=Datos!$B$187,K17=Datos!$B$193),Datos!$D$187,IF(AND(J17=Datos!$B$187,K17=Datos!$B$194),Datos!$E$187,IF(AND(J17=Datos!$B$187,K17=Datos!$B$195),Datos!$F$187,IF(AND(J17=Datos!$B$187,K17=Datos!$B$196),Datos!$G$187,IF(AND(J17=Datos!$B$187,K17=Datos!$B$197),Datos!$H$187,IF(AND(J17=Datos!$B$188,K17=Datos!$B$193),Datos!$D$188,IF(AND(J17=Datos!$B$188,K17=Datos!$B$194),Datos!$E$188,IF(AND(J17=Datos!$B$188,K17=Datos!$B$195),Datos!$F$188,IF(AND(J17=Datos!$B$188,K17=Datos!$B$196),Datos!$G$188,IF(AND(J17=Datos!$B$188,K17=Datos!$B$197),Datos!$H$188,IF(AND(J17=Datos!$B$189,K17=Datos!$B$193),Datos!$D$189,IF(AND(J17=Datos!$B$189,K17=Datos!$B$194),Datos!$E$189,IF(AND(J17=Datos!$B$189,K17=Datos!$B$195),Datos!$F$189,IF(AND(J17=Datos!$B$189,K17=Datos!$B$196),Datos!$G$189,IF(AND(J17=Datos!$B$189,K17=Datos!$B$197),Datos!$H$189,IF(AND(J17=Datos!$B$190,K17=Datos!$B$193),Datos!$D$190,IF(AND(J17=Datos!$B$190,K17=Datos!$B$194),Datos!$E$190,IF(AND(J17=Datos!$B$190,K17=Datos!$B$195),Datos!$F$190,IF(AND(J17=Datos!$B$190,K17=Datos!$B$196),Datos!$G$190,IF(AND(J17=Datos!$B$190,K17=Datos!$B$197),Datos!$H$190,"-")))))))))))))))))))))))))</f>
        <v>-</v>
      </c>
      <c r="M17" s="84"/>
      <c r="N17" s="83"/>
      <c r="O17" s="83"/>
      <c r="P17" s="83"/>
      <c r="Q17" s="83"/>
      <c r="R17" s="84"/>
      <c r="S17" s="83"/>
      <c r="T17" s="83"/>
      <c r="U17" s="83"/>
      <c r="V17" s="83"/>
      <c r="W17" s="82">
        <f>((IF(S17=Datos!$B$83,0,IF(S17=Datos!$B$84,5,IF(S17=Datos!$B$85,10,IF(S17=Datos!$B$86,15,IF(S17=Datos!$B$87,20,IF(S17=Datos!$B$88,25,0)))))))/100)+((IF(T17=Datos!$B$83,0,IF(T17=Datos!$B$84,5,IF(T17=Datos!$B$85,10,IF(T17=Datos!$B$86,15,IF(T17=Datos!$B$87,20,IF(T17=Datos!$B$88,25,0)))))))/100)+((IF(U17=Datos!$B$83,0,IF(U17=Datos!$B$84,5,IF(U17=Datos!$B$85,10,IF(U17=Datos!$B$86,15,IF(U17=Datos!$B$87,20,IF(U17=Datos!$B$88,25,0)))))))/100)+((IF(V17=Datos!$B$83,0,IF(V17=Datos!$B$84,5,IF(V17=Datos!$B$85,10,IF(V17=Datos!$B$86,15,IF(V17=Datos!$B$87,20,IF(V17=Datos!$B$88,25,0)))))))/100)</f>
        <v>0</v>
      </c>
      <c r="X17" s="435">
        <f>IF(ISERROR((IF(R17=Datos!$B$80,W17,0)+IF(R18=Datos!$B$80,W18,0)+IF(R19=Datos!$B$80,W19,0)+IF(R20=Datos!$B$80,W20,0)+IF(R21=Datos!$B$80,W21,0)+IF(R22=Datos!$B$80,W22,0))/(IF(R17=Datos!$B$80,1,0)+IF(R18=Datos!$B$80,1,0)+IF(R19=Datos!$B$80,1,0)+IF(R20=Datos!$B$80,1,0)+IF(R21=Datos!$B$80,1,0)+IF(R22=Datos!$B$80,1,0))),0,(IF(R17=Datos!$B$80,W17,0)+IF(R18=Datos!$B$80,W18,0)+IF(R19=Datos!$B$80,W19,0)+IF(R20=Datos!$B$80,W20,0)+IF(R21=Datos!$B$80,W21,0)+IF(R22=Datos!$B$80,W22,0))/(IF(R17=Datos!$B$80,1,0)+IF(R18=Datos!$B$80,1,0)+IF(R19=Datos!$B$80,1,0)+IF(R20=Datos!$B$80,1,0)+IF(R21=Datos!$B$80,1,0)+IF(R22=Datos!$B$80,1,0)))</f>
        <v>0</v>
      </c>
      <c r="Y17" s="425" t="str">
        <f>IF(J17="","-",(IF(X17&gt;0,(IF(J17=Datos!$B$65,Datos!$B$65,IF(AND(J17=Datos!$B$66,X17&gt;0.49),Datos!$B$65,IF(AND(J17=Datos!$B$67,X17&gt;0.74),Datos!$B$65,IF(AND(J17=Datos!$B$67,X17&lt;0.75,X17&gt;0.49),Datos!$B$66,IF(AND(J17=Datos!$B$68,X17&gt;0.74),Datos!$B$66,IF(AND(J17=Datos!$B$68,X17&lt;0.75,X17&gt;0.49),Datos!$B$67,IF(AND(J17=Datos!$B$69,X17&gt;0.74),Datos!$B$67,IF(AND(J17=Datos!$B$69,X17&lt;0.75,X17&gt;0.49),Datos!$B$68,J17))))))))),J17)))</f>
        <v>-</v>
      </c>
      <c r="Z17" s="422">
        <f>IF(ISERROR((IF(R17=Datos!$B$79,W17,0)+IF(R18=Datos!$B$79,W18,0)+IF(R19=Datos!$B$79,W19,0)+IF(R20=Datos!$B$79,W20,0)+IF(R21=Datos!$B$79,W21,0)+IF(R22=Datos!$B$79,W22,0))/(IF(R17=Datos!$B$79,1,0)+IF(R18=Datos!$B$79,1,0)+IF(R19=Datos!$B$79,1,0)+IF(R20=Datos!$B$79,1,0)+IF(R21=Datos!$B$79,1,0)+IF(R22=Datos!$B$79,1,0))),0,(IF(R17=Datos!$B$79,W17,0)+IF(R18=Datos!$B$79,W18,0)+IF(R19=Datos!$B$79,W19,0)+IF(R20=Datos!$B$79,W20,0)+IF(R21=Datos!$B$79,W21,0)+IF(R22=Datos!$B$79,W22,0))/(IF(R17=Datos!$B$79,1,0)+IF(R18=Datos!$B$79,1,0)+IF(R19=Datos!$B$79,1,0)+IF(R20=Datos!$B$79,1,0)+IF(R21=Datos!$B$79,1,0)+IF(R22=Datos!$B$79,1,0)))</f>
        <v>0</v>
      </c>
      <c r="AA17" s="425" t="str">
        <f>IF(K17="","-",(IF(Z17&gt;0,(IF(K17=Datos!$B$72,Datos!$B$72,IF(AND(K17=Datos!$B$73,Z17&gt;0.49),Datos!$B$72,IF(AND(K17=Datos!$B$74,Z17&gt;0.74),Datos!$B$72,IF(AND(K17=Datos!$B$74,Z17&lt;0.75,Z17&gt;0.49),Datos!$B$73,IF(AND(K17=Datos!$B$75,Z17&gt;0.74),Datos!$B$73,IF(AND(K17=Datos!$B$75,Z17&lt;0.75,Z17&gt;0.49),Datos!$B$74,IF(AND(K17=Datos!$B$76,Z17&gt;0.74),Datos!$B$74,IF(AND(K17=Datos!$B$76,Z17&lt;0.75,Z17&gt;0.49),Datos!$B$75,K17))))))))),K17)))</f>
        <v>-</v>
      </c>
      <c r="AB17" s="428" t="str">
        <f>IF(AND(Y17=Datos!$B$186,AA17=Datos!$B$193),Datos!$D$186,IF(AND(Y17=Datos!$B$186,AA17=Datos!$B$194),Datos!$E$186,IF(AND(Y17=Datos!$B$186,AA17=Datos!$B$195),Datos!$F$186,IF(AND(Y17=Datos!$B$186,AA17=Datos!$B$196),Datos!$G$186,IF(AND(Y17=Datos!$B$186,AA17=Datos!$B$197),Datos!$H$186,IF(AND(Y17=Datos!$B$187,AA17=Datos!$B$193),Datos!$D$187,IF(AND(Y17=Datos!$B$187,AA17=Datos!$B$194),Datos!$E$187,IF(AND(Y17=Datos!$B$187,AA17=Datos!$B$195),Datos!$F$187,IF(AND(Y17=Datos!$B$187,AA17=Datos!$B$196),Datos!$G$187,IF(AND(Y17=Datos!$B$187,AA17=Datos!$B$197),Datos!$H$187,IF(AND(Y17=Datos!$B$188,AA17=Datos!$B$193),Datos!$D$188,IF(AND(Y17=Datos!$B$188,AA17=Datos!$B$194),Datos!$E$188,IF(AND(Y17=Datos!$B$188,AA17=Datos!$B$195),Datos!$F$188,IF(AND(Y17=Datos!$B$188,AA17=Datos!$B$196),Datos!$G$188,IF(AND(Y17=Datos!$B$188,AA17=Datos!$B$197),Datos!$H$188,IF(AND(Y17=Datos!$B$189,AA17=Datos!$B$193),Datos!$D$189,IF(AND(Y17=Datos!$B$189,AA17=Datos!$B$194),Datos!$E$189,IF(AND(Y17=Datos!$B$189,AA17=Datos!$B$195),Datos!$F$189,IF(AND(Y17=Datos!$B$189,AA17=Datos!$B$196),Datos!$G$189,IF(AND(Y17=Datos!$B$189,AA17=Datos!$B$197),Datos!$H$189,IF(AND(Y17=Datos!$B$190,AA17=Datos!$B$193),Datos!$D$190,IF(AND(Y17=Datos!$B$190,AA17=Datos!$B$194),Datos!$E$190,IF(AND(Y17=Datos!$B$190,AA17=Datos!$B$195),Datos!$F$190,IF(AND(Y17=Datos!$B$190,AA17=Datos!$B$196),Datos!$G$190,IF(AND(Y17=Datos!$B$190,AA17=Datos!$B$197),Datos!$H$190,"-")))))))))))))))))))))))))</f>
        <v>-</v>
      </c>
      <c r="AC17" s="61"/>
    </row>
    <row r="18" spans="2:29" s="5" customFormat="1" ht="30" customHeight="1">
      <c r="B18" s="299"/>
      <c r="C18" s="439"/>
      <c r="D18" s="439"/>
      <c r="E18" s="443"/>
      <c r="F18" s="444"/>
      <c r="G18" s="246"/>
      <c r="H18" s="62"/>
      <c r="I18" s="63"/>
      <c r="J18" s="432"/>
      <c r="K18" s="432"/>
      <c r="L18" s="429"/>
      <c r="M18" s="63"/>
      <c r="N18" s="62"/>
      <c r="O18" s="62"/>
      <c r="P18" s="62"/>
      <c r="Q18" s="62"/>
      <c r="R18" s="63"/>
      <c r="S18" s="62"/>
      <c r="T18" s="62"/>
      <c r="U18" s="62"/>
      <c r="V18" s="62"/>
      <c r="W18" s="64">
        <f>((IF(S18=Datos!$B$83,0,IF(S18=Datos!$B$84,5,IF(S18=Datos!$B$85,10,IF(S18=Datos!$B$86,15,IF(S18=Datos!$B$87,20,IF(S18=Datos!$B$88,25,0)))))))/100)+((IF(T18=Datos!$B$83,0,IF(T18=Datos!$B$84,5,IF(T18=Datos!$B$85,10,IF(T18=Datos!$B$86,15,IF(T18=Datos!$B$87,20,IF(T18=Datos!$B$88,25,0)))))))/100)+((IF(U18=Datos!$B$83,0,IF(U18=Datos!$B$84,5,IF(U18=Datos!$B$85,10,IF(U18=Datos!$B$86,15,IF(U18=Datos!$B$87,20,IF(U18=Datos!$B$88,25,0)))))))/100)+((IF(V18=Datos!$B$83,0,IF(V18=Datos!$B$84,5,IF(V18=Datos!$B$85,10,IF(V18=Datos!$B$86,15,IF(V18=Datos!$B$87,20,IF(V18=Datos!$B$88,25,0)))))))/100)</f>
        <v>0</v>
      </c>
      <c r="X18" s="436"/>
      <c r="Y18" s="426"/>
      <c r="Z18" s="423"/>
      <c r="AA18" s="426"/>
      <c r="AB18" s="429"/>
      <c r="AC18" s="65"/>
    </row>
    <row r="19" spans="2:29" s="5" customFormat="1" ht="30" customHeight="1">
      <c r="B19" s="299"/>
      <c r="C19" s="439"/>
      <c r="D19" s="439"/>
      <c r="E19" s="443"/>
      <c r="F19" s="444"/>
      <c r="G19" s="246"/>
      <c r="H19" s="62"/>
      <c r="I19" s="63"/>
      <c r="J19" s="432"/>
      <c r="K19" s="432"/>
      <c r="L19" s="429"/>
      <c r="M19" s="63"/>
      <c r="N19" s="62"/>
      <c r="O19" s="62"/>
      <c r="P19" s="62"/>
      <c r="Q19" s="62"/>
      <c r="R19" s="63"/>
      <c r="S19" s="62"/>
      <c r="T19" s="62"/>
      <c r="U19" s="62"/>
      <c r="V19" s="62"/>
      <c r="W19" s="64">
        <f>((IF(S19=Datos!$B$83,0,IF(S19=Datos!$B$84,5,IF(S19=Datos!$B$85,10,IF(S19=Datos!$B$86,15,IF(S19=Datos!$B$87,20,IF(S19=Datos!$B$88,25,0)))))))/100)+((IF(T19=Datos!$B$83,0,IF(T19=Datos!$B$84,5,IF(T19=Datos!$B$85,10,IF(T19=Datos!$B$86,15,IF(T19=Datos!$B$87,20,IF(T19=Datos!$B$88,25,0)))))))/100)+((IF(U19=Datos!$B$83,0,IF(U19=Datos!$B$84,5,IF(U19=Datos!$B$85,10,IF(U19=Datos!$B$86,15,IF(U19=Datos!$B$87,20,IF(U19=Datos!$B$88,25,0)))))))/100)+((IF(V19=Datos!$B$83,0,IF(V19=Datos!$B$84,5,IF(V19=Datos!$B$85,10,IF(V19=Datos!$B$86,15,IF(V19=Datos!$B$87,20,IF(V19=Datos!$B$88,25,0)))))))/100)</f>
        <v>0</v>
      </c>
      <c r="X19" s="436"/>
      <c r="Y19" s="426"/>
      <c r="Z19" s="423"/>
      <c r="AA19" s="426"/>
      <c r="AB19" s="429"/>
      <c r="AC19" s="65"/>
    </row>
    <row r="20" spans="2:29" s="5" customFormat="1" ht="30" customHeight="1">
      <c r="B20" s="299"/>
      <c r="C20" s="439"/>
      <c r="D20" s="439"/>
      <c r="E20" s="443"/>
      <c r="F20" s="444"/>
      <c r="G20" s="246"/>
      <c r="H20" s="62"/>
      <c r="I20" s="63"/>
      <c r="J20" s="432"/>
      <c r="K20" s="432"/>
      <c r="L20" s="429"/>
      <c r="M20" s="63"/>
      <c r="N20" s="62"/>
      <c r="O20" s="62"/>
      <c r="P20" s="62"/>
      <c r="Q20" s="62"/>
      <c r="R20" s="63"/>
      <c r="S20" s="62"/>
      <c r="T20" s="62"/>
      <c r="U20" s="62"/>
      <c r="V20" s="62"/>
      <c r="W20" s="64">
        <f>((IF(S20=Datos!$B$83,0,IF(S20=Datos!$B$84,5,IF(S20=Datos!$B$85,10,IF(S20=Datos!$B$86,15,IF(S20=Datos!$B$87,20,IF(S20=Datos!$B$88,25,0)))))))/100)+((IF(T20=Datos!$B$83,0,IF(T20=Datos!$B$84,5,IF(T20=Datos!$B$85,10,IF(T20=Datos!$B$86,15,IF(T20=Datos!$B$87,20,IF(T20=Datos!$B$88,25,0)))))))/100)+((IF(U20=Datos!$B$83,0,IF(U20=Datos!$B$84,5,IF(U20=Datos!$B$85,10,IF(U20=Datos!$B$86,15,IF(U20=Datos!$B$87,20,IF(U20=Datos!$B$88,25,0)))))))/100)+((IF(V20=Datos!$B$83,0,IF(V20=Datos!$B$84,5,IF(V20=Datos!$B$85,10,IF(V20=Datos!$B$86,15,IF(V20=Datos!$B$87,20,IF(V20=Datos!$B$88,25,0)))))))/100)</f>
        <v>0</v>
      </c>
      <c r="X20" s="436"/>
      <c r="Y20" s="426"/>
      <c r="Z20" s="423"/>
      <c r="AA20" s="426"/>
      <c r="AB20" s="429"/>
      <c r="AC20" s="65"/>
    </row>
    <row r="21" spans="2:29" s="5" customFormat="1" ht="30" customHeight="1">
      <c r="B21" s="299"/>
      <c r="C21" s="439"/>
      <c r="D21" s="439"/>
      <c r="E21" s="443"/>
      <c r="F21" s="444"/>
      <c r="G21" s="246"/>
      <c r="H21" s="62"/>
      <c r="I21" s="63"/>
      <c r="J21" s="432"/>
      <c r="K21" s="432"/>
      <c r="L21" s="429"/>
      <c r="M21" s="63"/>
      <c r="N21" s="62"/>
      <c r="O21" s="62"/>
      <c r="P21" s="62"/>
      <c r="Q21" s="62"/>
      <c r="R21" s="63"/>
      <c r="S21" s="62"/>
      <c r="T21" s="62"/>
      <c r="U21" s="62"/>
      <c r="V21" s="62"/>
      <c r="W21" s="64">
        <f>((IF(S21=Datos!$B$83,0,IF(S21=Datos!$B$84,5,IF(S21=Datos!$B$85,10,IF(S21=Datos!$B$86,15,IF(S21=Datos!$B$87,20,IF(S21=Datos!$B$88,25,0)))))))/100)+((IF(T21=Datos!$B$83,0,IF(T21=Datos!$B$84,5,IF(T21=Datos!$B$85,10,IF(T21=Datos!$B$86,15,IF(T21=Datos!$B$87,20,IF(T21=Datos!$B$88,25,0)))))))/100)+((IF(U21=Datos!$B$83,0,IF(U21=Datos!$B$84,5,IF(U21=Datos!$B$85,10,IF(U21=Datos!$B$86,15,IF(U21=Datos!$B$87,20,IF(U21=Datos!$B$88,25,0)))))))/100)+((IF(V21=Datos!$B$83,0,IF(V21=Datos!$B$84,5,IF(V21=Datos!$B$85,10,IF(V21=Datos!$B$86,15,IF(V21=Datos!$B$87,20,IF(V21=Datos!$B$88,25,0)))))))/100)</f>
        <v>0</v>
      </c>
      <c r="X21" s="436"/>
      <c r="Y21" s="426"/>
      <c r="Z21" s="423"/>
      <c r="AA21" s="426"/>
      <c r="AB21" s="429"/>
      <c r="AC21" s="65"/>
    </row>
    <row r="22" spans="2:29" s="5" customFormat="1" ht="30" customHeight="1" thickBot="1">
      <c r="B22" s="300"/>
      <c r="C22" s="440"/>
      <c r="D22" s="440"/>
      <c r="E22" s="445"/>
      <c r="F22" s="446"/>
      <c r="G22" s="247"/>
      <c r="H22" s="88"/>
      <c r="I22" s="86"/>
      <c r="J22" s="433"/>
      <c r="K22" s="433"/>
      <c r="L22" s="430"/>
      <c r="M22" s="86"/>
      <c r="N22" s="88"/>
      <c r="O22" s="88"/>
      <c r="P22" s="88"/>
      <c r="Q22" s="88"/>
      <c r="R22" s="86"/>
      <c r="S22" s="88"/>
      <c r="T22" s="88"/>
      <c r="U22" s="88"/>
      <c r="V22" s="88"/>
      <c r="W22" s="87">
        <f>((IF(S22=Datos!$B$83,0,IF(S22=Datos!$B$84,5,IF(S22=Datos!$B$85,10,IF(S22=Datos!$B$86,15,IF(S22=Datos!$B$87,20,IF(S22=Datos!$B$88,25,0)))))))/100)+((IF(T22=Datos!$B$83,0,IF(T22=Datos!$B$84,5,IF(T22=Datos!$B$85,10,IF(T22=Datos!$B$86,15,IF(T22=Datos!$B$87,20,IF(T22=Datos!$B$88,25,0)))))))/100)+((IF(U22=Datos!$B$83,0,IF(U22=Datos!$B$84,5,IF(U22=Datos!$B$85,10,IF(U22=Datos!$B$86,15,IF(U22=Datos!$B$87,20,IF(U22=Datos!$B$88,25,0)))))))/100)+((IF(V22=Datos!$B$83,0,IF(V22=Datos!$B$84,5,IF(V22=Datos!$B$85,10,IF(V22=Datos!$B$86,15,IF(V22=Datos!$B$87,20,IF(V22=Datos!$B$88,25,0)))))))/100)</f>
        <v>0</v>
      </c>
      <c r="X22" s="437"/>
      <c r="Y22" s="427"/>
      <c r="Z22" s="424"/>
      <c r="AA22" s="427"/>
      <c r="AB22" s="430"/>
      <c r="AC22" s="69"/>
    </row>
    <row r="23" spans="2:29" s="5" customFormat="1" ht="30" customHeight="1">
      <c r="B23" s="298" t="str">
        <f>IF(Menú!$C$7="","-",Menú!$C$7)</f>
        <v>-</v>
      </c>
      <c r="C23" s="438"/>
      <c r="D23" s="438" t="str">
        <f>IF(B23="-","-",VLOOKUP(B23,Datos!$B$3:$C$25,2,FALSE))</f>
        <v>-</v>
      </c>
      <c r="E23" s="441"/>
      <c r="F23" s="442"/>
      <c r="G23" s="245"/>
      <c r="H23" s="83"/>
      <c r="I23" s="84"/>
      <c r="J23" s="431"/>
      <c r="K23" s="431"/>
      <c r="L23" s="428" t="str">
        <f>IF(AND(J23=Datos!$B$186,K23=Datos!$B$193),Datos!$D$186,IF(AND(J23=Datos!$B$186,K23=Datos!$B$194),Datos!$E$186,IF(AND(J23=Datos!$B$186,K23=Datos!$B$195),Datos!$F$186,IF(AND(J23=Datos!$B$186,K23=Datos!$B$196),Datos!$G$186,IF(AND(J23=Datos!$B$186,K23=Datos!$B$197),Datos!$H$186,IF(AND(J23=Datos!$B$187,K23=Datos!$B$193),Datos!$D$187,IF(AND(J23=Datos!$B$187,K23=Datos!$B$194),Datos!$E$187,IF(AND(J23=Datos!$B$187,K23=Datos!$B$195),Datos!$F$187,IF(AND(J23=Datos!$B$187,K23=Datos!$B$196),Datos!$G$187,IF(AND(J23=Datos!$B$187,K23=Datos!$B$197),Datos!$H$187,IF(AND(J23=Datos!$B$188,K23=Datos!$B$193),Datos!$D$188,IF(AND(J23=Datos!$B$188,K23=Datos!$B$194),Datos!$E$188,IF(AND(J23=Datos!$B$188,K23=Datos!$B$195),Datos!$F$188,IF(AND(J23=Datos!$B$188,K23=Datos!$B$196),Datos!$G$188,IF(AND(J23=Datos!$B$188,K23=Datos!$B$197),Datos!$H$188,IF(AND(J23=Datos!$B$189,K23=Datos!$B$193),Datos!$D$189,IF(AND(J23=Datos!$B$189,K23=Datos!$B$194),Datos!$E$189,IF(AND(J23=Datos!$B$189,K23=Datos!$B$195),Datos!$F$189,IF(AND(J23=Datos!$B$189,K23=Datos!$B$196),Datos!$G$189,IF(AND(J23=Datos!$B$189,K23=Datos!$B$197),Datos!$H$189,IF(AND(J23=Datos!$B$190,K23=Datos!$B$193),Datos!$D$190,IF(AND(J23=Datos!$B$190,K23=Datos!$B$194),Datos!$E$190,IF(AND(J23=Datos!$B$190,K23=Datos!$B$195),Datos!$F$190,IF(AND(J23=Datos!$B$190,K23=Datos!$B$196),Datos!$G$190,IF(AND(J23=Datos!$B$190,K23=Datos!$B$197),Datos!$H$190,"-")))))))))))))))))))))))))</f>
        <v>-</v>
      </c>
      <c r="M23" s="84"/>
      <c r="N23" s="83"/>
      <c r="O23" s="83"/>
      <c r="P23" s="83"/>
      <c r="Q23" s="83"/>
      <c r="R23" s="84"/>
      <c r="S23" s="83"/>
      <c r="T23" s="83"/>
      <c r="U23" s="83"/>
      <c r="V23" s="83"/>
      <c r="W23" s="82">
        <f>((IF(S23=Datos!$B$83,0,IF(S23=Datos!$B$84,5,IF(S23=Datos!$B$85,10,IF(S23=Datos!$B$86,15,IF(S23=Datos!$B$87,20,IF(S23=Datos!$B$88,25,0)))))))/100)+((IF(T23=Datos!$B$83,0,IF(T23=Datos!$B$84,5,IF(T23=Datos!$B$85,10,IF(T23=Datos!$B$86,15,IF(T23=Datos!$B$87,20,IF(T23=Datos!$B$88,25,0)))))))/100)+((IF(U23=Datos!$B$83,0,IF(U23=Datos!$B$84,5,IF(U23=Datos!$B$85,10,IF(U23=Datos!$B$86,15,IF(U23=Datos!$B$87,20,IF(U23=Datos!$B$88,25,0)))))))/100)+((IF(V23=Datos!$B$83,0,IF(V23=Datos!$B$84,5,IF(V23=Datos!$B$85,10,IF(V23=Datos!$B$86,15,IF(V23=Datos!$B$87,20,IF(V23=Datos!$B$88,25,0)))))))/100)</f>
        <v>0</v>
      </c>
      <c r="X23" s="435">
        <f>IF(ISERROR((IF(R23=Datos!$B$80,W23,0)+IF(R24=Datos!$B$80,W24,0)+IF(R25=Datos!$B$80,W25,0)+IF(R26=Datos!$B$80,W26,0)+IF(R27=Datos!$B$80,W27,0)+IF(R28=Datos!$B$80,W28,0))/(IF(R23=Datos!$B$80,1,0)+IF(R24=Datos!$B$80,1,0)+IF(R25=Datos!$B$80,1,0)+IF(R26=Datos!$B$80,1,0)+IF(R27=Datos!$B$80,1,0)+IF(R28=Datos!$B$80,1,0))),0,(IF(R23=Datos!$B$80,W23,0)+IF(R24=Datos!$B$80,W24,0)+IF(R25=Datos!$B$80,W25,0)+IF(R26=Datos!$B$80,W26,0)+IF(R27=Datos!$B$80,W27,0)+IF(R28=Datos!$B$80,W28,0))/(IF(R23=Datos!$B$80,1,0)+IF(R24=Datos!$B$80,1,0)+IF(R25=Datos!$B$80,1,0)+IF(R26=Datos!$B$80,1,0)+IF(R27=Datos!$B$80,1,0)+IF(R28=Datos!$B$80,1,0)))</f>
        <v>0</v>
      </c>
      <c r="Y23" s="425" t="str">
        <f>IF(J23="","-",(IF(X23&gt;0,(IF(J23=Datos!$B$65,Datos!$B$65,IF(AND(J23=Datos!$B$66,X23&gt;0.49),Datos!$B$65,IF(AND(J23=Datos!$B$67,X23&gt;0.74),Datos!$B$65,IF(AND(J23=Datos!$B$67,X23&lt;0.75,X23&gt;0.49),Datos!$B$66,IF(AND(J23=Datos!$B$68,X23&gt;0.74),Datos!$B$66,IF(AND(J23=Datos!$B$68,X23&lt;0.75,X23&gt;0.49),Datos!$B$67,IF(AND(J23=Datos!$B$69,X23&gt;0.74),Datos!$B$67,IF(AND(J23=Datos!$B$69,X23&lt;0.75,X23&gt;0.49),Datos!$B$68,J23))))))))),J23)))</f>
        <v>-</v>
      </c>
      <c r="Z23" s="422">
        <f>IF(ISERROR((IF(R23=Datos!$B$79,W23,0)+IF(R24=Datos!$B$79,W24,0)+IF(R25=Datos!$B$79,W25,0)+IF(R26=Datos!$B$79,W26,0)+IF(R27=Datos!$B$79,W27,0)+IF(R28=Datos!$B$79,W28,0))/(IF(R23=Datos!$B$79,1,0)+IF(R24=Datos!$B$79,1,0)+IF(R25=Datos!$B$79,1,0)+IF(R26=Datos!$B$79,1,0)+IF(R27=Datos!$B$79,1,0)+IF(R28=Datos!$B$79,1,0))),0,(IF(R23=Datos!$B$79,W23,0)+IF(R24=Datos!$B$79,W24,0)+IF(R25=Datos!$B$79,W25,0)+IF(R26=Datos!$B$79,W26,0)+IF(R27=Datos!$B$79,W27,0)+IF(R28=Datos!$B$79,W28,0))/(IF(R23=Datos!$B$79,1,0)+IF(R24=Datos!$B$79,1,0)+IF(R25=Datos!$B$79,1,0)+IF(R26=Datos!$B$79,1,0)+IF(R27=Datos!$B$79,1,0)+IF(R28=Datos!$B$79,1,0)))</f>
        <v>0</v>
      </c>
      <c r="AA23" s="425" t="str">
        <f>IF(K23="","-",(IF(Z23&gt;0,(IF(K23=Datos!$B$72,Datos!$B$72,IF(AND(K23=Datos!$B$73,Z23&gt;0.49),Datos!$B$72,IF(AND(K23=Datos!$B$74,Z23&gt;0.74),Datos!$B$72,IF(AND(K23=Datos!$B$74,Z23&lt;0.75,Z23&gt;0.49),Datos!$B$73,IF(AND(K23=Datos!$B$75,Z23&gt;0.74),Datos!$B$73,IF(AND(K23=Datos!$B$75,Z23&lt;0.75,Z23&gt;0.49),Datos!$B$74,IF(AND(K23=Datos!$B$76,Z23&gt;0.74),Datos!$B$74,IF(AND(K23=Datos!$B$76,Z23&lt;0.75,Z23&gt;0.49),Datos!$B$75,K23))))))))),K23)))</f>
        <v>-</v>
      </c>
      <c r="AB23" s="428" t="str">
        <f>IF(AND(Y23=Datos!$B$186,AA23=Datos!$B$193),Datos!$D$186,IF(AND(Y23=Datos!$B$186,AA23=Datos!$B$194),Datos!$E$186,IF(AND(Y23=Datos!$B$186,AA23=Datos!$B$195),Datos!$F$186,IF(AND(Y23=Datos!$B$186,AA23=Datos!$B$196),Datos!$G$186,IF(AND(Y23=Datos!$B$186,AA23=Datos!$B$197),Datos!$H$186,IF(AND(Y23=Datos!$B$187,AA23=Datos!$B$193),Datos!$D$187,IF(AND(Y23=Datos!$B$187,AA23=Datos!$B$194),Datos!$E$187,IF(AND(Y23=Datos!$B$187,AA23=Datos!$B$195),Datos!$F$187,IF(AND(Y23=Datos!$B$187,AA23=Datos!$B$196),Datos!$G$187,IF(AND(Y23=Datos!$B$187,AA23=Datos!$B$197),Datos!$H$187,IF(AND(Y23=Datos!$B$188,AA23=Datos!$B$193),Datos!$D$188,IF(AND(Y23=Datos!$B$188,AA23=Datos!$B$194),Datos!$E$188,IF(AND(Y23=Datos!$B$188,AA23=Datos!$B$195),Datos!$F$188,IF(AND(Y23=Datos!$B$188,AA23=Datos!$B$196),Datos!$G$188,IF(AND(Y23=Datos!$B$188,AA23=Datos!$B$197),Datos!$H$188,IF(AND(Y23=Datos!$B$189,AA23=Datos!$B$193),Datos!$D$189,IF(AND(Y23=Datos!$B$189,AA23=Datos!$B$194),Datos!$E$189,IF(AND(Y23=Datos!$B$189,AA23=Datos!$B$195),Datos!$F$189,IF(AND(Y23=Datos!$B$189,AA23=Datos!$B$196),Datos!$G$189,IF(AND(Y23=Datos!$B$189,AA23=Datos!$B$197),Datos!$H$189,IF(AND(Y23=Datos!$B$190,AA23=Datos!$B$193),Datos!$D$190,IF(AND(Y23=Datos!$B$190,AA23=Datos!$B$194),Datos!$E$190,IF(AND(Y23=Datos!$B$190,AA23=Datos!$B$195),Datos!$F$190,IF(AND(Y23=Datos!$B$190,AA23=Datos!$B$196),Datos!$G$190,IF(AND(Y23=Datos!$B$190,AA23=Datos!$B$197),Datos!$H$190,"-")))))))))))))))))))))))))</f>
        <v>-</v>
      </c>
      <c r="AC23" s="61"/>
    </row>
    <row r="24" spans="2:29" s="5" customFormat="1" ht="30" customHeight="1">
      <c r="B24" s="299"/>
      <c r="C24" s="439"/>
      <c r="D24" s="439"/>
      <c r="E24" s="443"/>
      <c r="F24" s="444"/>
      <c r="G24" s="246"/>
      <c r="H24" s="62"/>
      <c r="I24" s="63"/>
      <c r="J24" s="432"/>
      <c r="K24" s="432"/>
      <c r="L24" s="429"/>
      <c r="M24" s="63"/>
      <c r="N24" s="62"/>
      <c r="O24" s="62"/>
      <c r="P24" s="62"/>
      <c r="Q24" s="62"/>
      <c r="R24" s="63"/>
      <c r="S24" s="62"/>
      <c r="T24" s="62"/>
      <c r="U24" s="62"/>
      <c r="V24" s="62"/>
      <c r="W24" s="64">
        <f>((IF(S24=Datos!$B$83,0,IF(S24=Datos!$B$84,5,IF(S24=Datos!$B$85,10,IF(S24=Datos!$B$86,15,IF(S24=Datos!$B$87,20,IF(S24=Datos!$B$88,25,0)))))))/100)+((IF(T24=Datos!$B$83,0,IF(T24=Datos!$B$84,5,IF(T24=Datos!$B$85,10,IF(T24=Datos!$B$86,15,IF(T24=Datos!$B$87,20,IF(T24=Datos!$B$88,25,0)))))))/100)+((IF(U24=Datos!$B$83,0,IF(U24=Datos!$B$84,5,IF(U24=Datos!$B$85,10,IF(U24=Datos!$B$86,15,IF(U24=Datos!$B$87,20,IF(U24=Datos!$B$88,25,0)))))))/100)+((IF(V24=Datos!$B$83,0,IF(V24=Datos!$B$84,5,IF(V24=Datos!$B$85,10,IF(V24=Datos!$B$86,15,IF(V24=Datos!$B$87,20,IF(V24=Datos!$B$88,25,0)))))))/100)</f>
        <v>0</v>
      </c>
      <c r="X24" s="436"/>
      <c r="Y24" s="426"/>
      <c r="Z24" s="423"/>
      <c r="AA24" s="426"/>
      <c r="AB24" s="429"/>
      <c r="AC24" s="65"/>
    </row>
    <row r="25" spans="2:29" s="5" customFormat="1" ht="30" customHeight="1">
      <c r="B25" s="299"/>
      <c r="C25" s="439"/>
      <c r="D25" s="439"/>
      <c r="E25" s="443"/>
      <c r="F25" s="444"/>
      <c r="G25" s="246"/>
      <c r="H25" s="62"/>
      <c r="I25" s="63"/>
      <c r="J25" s="432"/>
      <c r="K25" s="432"/>
      <c r="L25" s="429"/>
      <c r="M25" s="63"/>
      <c r="N25" s="62"/>
      <c r="O25" s="62"/>
      <c r="P25" s="62"/>
      <c r="Q25" s="62"/>
      <c r="R25" s="63"/>
      <c r="S25" s="62"/>
      <c r="T25" s="62"/>
      <c r="U25" s="62"/>
      <c r="V25" s="62"/>
      <c r="W25" s="64">
        <f>((IF(S25=Datos!$B$83,0,IF(S25=Datos!$B$84,5,IF(S25=Datos!$B$85,10,IF(S25=Datos!$B$86,15,IF(S25=Datos!$B$87,20,IF(S25=Datos!$B$88,25,0)))))))/100)+((IF(T25=Datos!$B$83,0,IF(T25=Datos!$B$84,5,IF(T25=Datos!$B$85,10,IF(T25=Datos!$B$86,15,IF(T25=Datos!$B$87,20,IF(T25=Datos!$B$88,25,0)))))))/100)+((IF(U25=Datos!$B$83,0,IF(U25=Datos!$B$84,5,IF(U25=Datos!$B$85,10,IF(U25=Datos!$B$86,15,IF(U25=Datos!$B$87,20,IF(U25=Datos!$B$88,25,0)))))))/100)+((IF(V25=Datos!$B$83,0,IF(V25=Datos!$B$84,5,IF(V25=Datos!$B$85,10,IF(V25=Datos!$B$86,15,IF(V25=Datos!$B$87,20,IF(V25=Datos!$B$88,25,0)))))))/100)</f>
        <v>0</v>
      </c>
      <c r="X25" s="436"/>
      <c r="Y25" s="426"/>
      <c r="Z25" s="423"/>
      <c r="AA25" s="426"/>
      <c r="AB25" s="429"/>
      <c r="AC25" s="65"/>
    </row>
    <row r="26" spans="2:29" s="5" customFormat="1" ht="30" customHeight="1">
      <c r="B26" s="299"/>
      <c r="C26" s="439"/>
      <c r="D26" s="439"/>
      <c r="E26" s="443"/>
      <c r="F26" s="444"/>
      <c r="G26" s="246"/>
      <c r="H26" s="62"/>
      <c r="I26" s="63"/>
      <c r="J26" s="432"/>
      <c r="K26" s="432"/>
      <c r="L26" s="429"/>
      <c r="M26" s="63"/>
      <c r="N26" s="62"/>
      <c r="O26" s="62"/>
      <c r="P26" s="62"/>
      <c r="Q26" s="62"/>
      <c r="R26" s="63"/>
      <c r="S26" s="62"/>
      <c r="T26" s="62"/>
      <c r="U26" s="62"/>
      <c r="V26" s="62"/>
      <c r="W26" s="64">
        <f>((IF(S26=Datos!$B$83,0,IF(S26=Datos!$B$84,5,IF(S26=Datos!$B$85,10,IF(S26=Datos!$B$86,15,IF(S26=Datos!$B$87,20,IF(S26=Datos!$B$88,25,0)))))))/100)+((IF(T26=Datos!$B$83,0,IF(T26=Datos!$B$84,5,IF(T26=Datos!$B$85,10,IF(T26=Datos!$B$86,15,IF(T26=Datos!$B$87,20,IF(T26=Datos!$B$88,25,0)))))))/100)+((IF(U26=Datos!$B$83,0,IF(U26=Datos!$B$84,5,IF(U26=Datos!$B$85,10,IF(U26=Datos!$B$86,15,IF(U26=Datos!$B$87,20,IF(U26=Datos!$B$88,25,0)))))))/100)+((IF(V26=Datos!$B$83,0,IF(V26=Datos!$B$84,5,IF(V26=Datos!$B$85,10,IF(V26=Datos!$B$86,15,IF(V26=Datos!$B$87,20,IF(V26=Datos!$B$88,25,0)))))))/100)</f>
        <v>0</v>
      </c>
      <c r="X26" s="436"/>
      <c r="Y26" s="426"/>
      <c r="Z26" s="423"/>
      <c r="AA26" s="426"/>
      <c r="AB26" s="429"/>
      <c r="AC26" s="65"/>
    </row>
    <row r="27" spans="2:29" s="5" customFormat="1" ht="30" customHeight="1">
      <c r="B27" s="299"/>
      <c r="C27" s="439"/>
      <c r="D27" s="439"/>
      <c r="E27" s="443"/>
      <c r="F27" s="444"/>
      <c r="G27" s="246"/>
      <c r="H27" s="62"/>
      <c r="I27" s="63"/>
      <c r="J27" s="432"/>
      <c r="K27" s="432"/>
      <c r="L27" s="429"/>
      <c r="M27" s="63"/>
      <c r="N27" s="62"/>
      <c r="O27" s="62"/>
      <c r="P27" s="62"/>
      <c r="Q27" s="62"/>
      <c r="R27" s="63"/>
      <c r="S27" s="62"/>
      <c r="T27" s="62"/>
      <c r="U27" s="62"/>
      <c r="V27" s="62"/>
      <c r="W27" s="64">
        <f>((IF(S27=Datos!$B$83,0,IF(S27=Datos!$B$84,5,IF(S27=Datos!$B$85,10,IF(S27=Datos!$B$86,15,IF(S27=Datos!$B$87,20,IF(S27=Datos!$B$88,25,0)))))))/100)+((IF(T27=Datos!$B$83,0,IF(T27=Datos!$B$84,5,IF(T27=Datos!$B$85,10,IF(T27=Datos!$B$86,15,IF(T27=Datos!$B$87,20,IF(T27=Datos!$B$88,25,0)))))))/100)+((IF(U27=Datos!$B$83,0,IF(U27=Datos!$B$84,5,IF(U27=Datos!$B$85,10,IF(U27=Datos!$B$86,15,IF(U27=Datos!$B$87,20,IF(U27=Datos!$B$88,25,0)))))))/100)+((IF(V27=Datos!$B$83,0,IF(V27=Datos!$B$84,5,IF(V27=Datos!$B$85,10,IF(V27=Datos!$B$86,15,IF(V27=Datos!$B$87,20,IF(V27=Datos!$B$88,25,0)))))))/100)</f>
        <v>0</v>
      </c>
      <c r="X27" s="436"/>
      <c r="Y27" s="426"/>
      <c r="Z27" s="423"/>
      <c r="AA27" s="426"/>
      <c r="AB27" s="429"/>
      <c r="AC27" s="65"/>
    </row>
    <row r="28" spans="2:29" s="5" customFormat="1" ht="30" customHeight="1" thickBot="1">
      <c r="B28" s="300"/>
      <c r="C28" s="440"/>
      <c r="D28" s="440"/>
      <c r="E28" s="445"/>
      <c r="F28" s="446"/>
      <c r="G28" s="247"/>
      <c r="H28" s="88"/>
      <c r="I28" s="86"/>
      <c r="J28" s="433"/>
      <c r="K28" s="433"/>
      <c r="L28" s="430"/>
      <c r="M28" s="86"/>
      <c r="N28" s="88"/>
      <c r="O28" s="88"/>
      <c r="P28" s="88"/>
      <c r="Q28" s="88"/>
      <c r="R28" s="86"/>
      <c r="S28" s="88"/>
      <c r="T28" s="88"/>
      <c r="U28" s="88"/>
      <c r="V28" s="88"/>
      <c r="W28" s="87">
        <f>((IF(S28=Datos!$B$83,0,IF(S28=Datos!$B$84,5,IF(S28=Datos!$B$85,10,IF(S28=Datos!$B$86,15,IF(S28=Datos!$B$87,20,IF(S28=Datos!$B$88,25,0)))))))/100)+((IF(T28=Datos!$B$83,0,IF(T28=Datos!$B$84,5,IF(T28=Datos!$B$85,10,IF(T28=Datos!$B$86,15,IF(T28=Datos!$B$87,20,IF(T28=Datos!$B$88,25,0)))))))/100)+((IF(U28=Datos!$B$83,0,IF(U28=Datos!$B$84,5,IF(U28=Datos!$B$85,10,IF(U28=Datos!$B$86,15,IF(U28=Datos!$B$87,20,IF(U28=Datos!$B$88,25,0)))))))/100)+((IF(V28=Datos!$B$83,0,IF(V28=Datos!$B$84,5,IF(V28=Datos!$B$85,10,IF(V28=Datos!$B$86,15,IF(V28=Datos!$B$87,20,IF(V28=Datos!$B$88,25,0)))))))/100)</f>
        <v>0</v>
      </c>
      <c r="X28" s="437"/>
      <c r="Y28" s="427"/>
      <c r="Z28" s="424"/>
      <c r="AA28" s="427"/>
      <c r="AB28" s="430"/>
      <c r="AC28" s="69"/>
    </row>
    <row r="29" spans="2:29" s="5" customFormat="1" ht="30" customHeight="1">
      <c r="B29" s="298" t="str">
        <f>IF(Menú!$C$7="","-",Menú!$C$7)</f>
        <v>-</v>
      </c>
      <c r="C29" s="438"/>
      <c r="D29" s="438" t="str">
        <f>IF(B29="-","-",VLOOKUP(B29,Datos!$B$3:$C$25,2,FALSE))</f>
        <v>-</v>
      </c>
      <c r="E29" s="441"/>
      <c r="F29" s="442"/>
      <c r="G29" s="245"/>
      <c r="H29" s="83"/>
      <c r="I29" s="84"/>
      <c r="J29" s="431"/>
      <c r="K29" s="431"/>
      <c r="L29" s="428" t="str">
        <f>IF(AND(J29=Datos!$B$186,K29=Datos!$B$193),Datos!$D$186,IF(AND(J29=Datos!$B$186,K29=Datos!$B$194),Datos!$E$186,IF(AND(J29=Datos!$B$186,K29=Datos!$B$195),Datos!$F$186,IF(AND(J29=Datos!$B$186,K29=Datos!$B$196),Datos!$G$186,IF(AND(J29=Datos!$B$186,K29=Datos!$B$197),Datos!$H$186,IF(AND(J29=Datos!$B$187,K29=Datos!$B$193),Datos!$D$187,IF(AND(J29=Datos!$B$187,K29=Datos!$B$194),Datos!$E$187,IF(AND(J29=Datos!$B$187,K29=Datos!$B$195),Datos!$F$187,IF(AND(J29=Datos!$B$187,K29=Datos!$B$196),Datos!$G$187,IF(AND(J29=Datos!$B$187,K29=Datos!$B$197),Datos!$H$187,IF(AND(J29=Datos!$B$188,K29=Datos!$B$193),Datos!$D$188,IF(AND(J29=Datos!$B$188,K29=Datos!$B$194),Datos!$E$188,IF(AND(J29=Datos!$B$188,K29=Datos!$B$195),Datos!$F$188,IF(AND(J29=Datos!$B$188,K29=Datos!$B$196),Datos!$G$188,IF(AND(J29=Datos!$B$188,K29=Datos!$B$197),Datos!$H$188,IF(AND(J29=Datos!$B$189,K29=Datos!$B$193),Datos!$D$189,IF(AND(J29=Datos!$B$189,K29=Datos!$B$194),Datos!$E$189,IF(AND(J29=Datos!$B$189,K29=Datos!$B$195),Datos!$F$189,IF(AND(J29=Datos!$B$189,K29=Datos!$B$196),Datos!$G$189,IF(AND(J29=Datos!$B$189,K29=Datos!$B$197),Datos!$H$189,IF(AND(J29=Datos!$B$190,K29=Datos!$B$193),Datos!$D$190,IF(AND(J29=Datos!$B$190,K29=Datos!$B$194),Datos!$E$190,IF(AND(J29=Datos!$B$190,K29=Datos!$B$195),Datos!$F$190,IF(AND(J29=Datos!$B$190,K29=Datos!$B$196),Datos!$G$190,IF(AND(J29=Datos!$B$190,K29=Datos!$B$197),Datos!$H$190,"-")))))))))))))))))))))))))</f>
        <v>-</v>
      </c>
      <c r="M29" s="84"/>
      <c r="N29" s="83"/>
      <c r="O29" s="83"/>
      <c r="P29" s="83"/>
      <c r="Q29" s="83"/>
      <c r="R29" s="84"/>
      <c r="S29" s="83"/>
      <c r="T29" s="83"/>
      <c r="U29" s="83"/>
      <c r="V29" s="83"/>
      <c r="W29" s="82">
        <f>((IF(S29=Datos!$B$83,0,IF(S29=Datos!$B$84,5,IF(S29=Datos!$B$85,10,IF(S29=Datos!$B$86,15,IF(S29=Datos!$B$87,20,IF(S29=Datos!$B$88,25,0)))))))/100)+((IF(T29=Datos!$B$83,0,IF(T29=Datos!$B$84,5,IF(T29=Datos!$B$85,10,IF(T29=Datos!$B$86,15,IF(T29=Datos!$B$87,20,IF(T29=Datos!$B$88,25,0)))))))/100)+((IF(U29=Datos!$B$83,0,IF(U29=Datos!$B$84,5,IF(U29=Datos!$B$85,10,IF(U29=Datos!$B$86,15,IF(U29=Datos!$B$87,20,IF(U29=Datos!$B$88,25,0)))))))/100)+((IF(V29=Datos!$B$83,0,IF(V29=Datos!$B$84,5,IF(V29=Datos!$B$85,10,IF(V29=Datos!$B$86,15,IF(V29=Datos!$B$87,20,IF(V29=Datos!$B$88,25,0)))))))/100)</f>
        <v>0</v>
      </c>
      <c r="X29" s="435">
        <f>IF(ISERROR((IF(R29=Datos!$B$80,W29,0)+IF(R30=Datos!$B$80,W30,0)+IF(R31=Datos!$B$80,W31,0)+IF(R32=Datos!$B$80,W32,0)+IF(R33=Datos!$B$80,W33,0)+IF(R34=Datos!$B$80,W34,0))/(IF(R29=Datos!$B$80,1,0)+IF(R30=Datos!$B$80,1,0)+IF(R31=Datos!$B$80,1,0)+IF(R32=Datos!$B$80,1,0)+IF(R33=Datos!$B$80,1,0)+IF(R34=Datos!$B$80,1,0))),0,(IF(R29=Datos!$B$80,W29,0)+IF(R30=Datos!$B$80,W30,0)+IF(R31=Datos!$B$80,W31,0)+IF(R32=Datos!$B$80,W32,0)+IF(R33=Datos!$B$80,W33,0)+IF(R34=Datos!$B$80,W34,0))/(IF(R29=Datos!$B$80,1,0)+IF(R30=Datos!$B$80,1,0)+IF(R31=Datos!$B$80,1,0)+IF(R32=Datos!$B$80,1,0)+IF(R33=Datos!$B$80,1,0)+IF(R34=Datos!$B$80,1,0)))</f>
        <v>0</v>
      </c>
      <c r="Y29" s="425" t="str">
        <f>IF(J29="","-",(IF(X29&gt;0,(IF(J29=Datos!$B$65,Datos!$B$65,IF(AND(J29=Datos!$B$66,X29&gt;0.49),Datos!$B$65,IF(AND(J29=Datos!$B$67,X29&gt;0.74),Datos!$B$65,IF(AND(J29=Datos!$B$67,X29&lt;0.75,X29&gt;0.49),Datos!$B$66,IF(AND(J29=Datos!$B$68,X29&gt;0.74),Datos!$B$66,IF(AND(J29=Datos!$B$68,X29&lt;0.75,X29&gt;0.49),Datos!$B$67,IF(AND(J29=Datos!$B$69,X29&gt;0.74),Datos!$B$67,IF(AND(J29=Datos!$B$69,X29&lt;0.75,X29&gt;0.49),Datos!$B$68,J29))))))))),J29)))</f>
        <v>-</v>
      </c>
      <c r="Z29" s="422">
        <f>IF(ISERROR((IF(R29=Datos!$B$79,W29,0)+IF(R30=Datos!$B$79,W30,0)+IF(R31=Datos!$B$79,W31,0)+IF(R32=Datos!$B$79,W32,0)+IF(R33=Datos!$B$79,W33,0)+IF(R34=Datos!$B$79,W34,0))/(IF(R29=Datos!$B$79,1,0)+IF(R30=Datos!$B$79,1,0)+IF(R31=Datos!$B$79,1,0)+IF(R32=Datos!$B$79,1,0)+IF(R33=Datos!$B$79,1,0)+IF(R34=Datos!$B$79,1,0))),0,(IF(R29=Datos!$B$79,W29,0)+IF(R30=Datos!$B$79,W30,0)+IF(R31=Datos!$B$79,W31,0)+IF(R32=Datos!$B$79,W32,0)+IF(R33=Datos!$B$79,W33,0)+IF(R34=Datos!$B$79,W34,0))/(IF(R29=Datos!$B$79,1,0)+IF(R30=Datos!$B$79,1,0)+IF(R31=Datos!$B$79,1,0)+IF(R32=Datos!$B$79,1,0)+IF(R33=Datos!$B$79,1,0)+IF(R34=Datos!$B$79,1,0)))</f>
        <v>0</v>
      </c>
      <c r="AA29" s="425" t="str">
        <f>IF(K29="","-",(IF(Z29&gt;0,(IF(K29=Datos!$B$72,Datos!$B$72,IF(AND(K29=Datos!$B$73,Z29&gt;0.49),Datos!$B$72,IF(AND(K29=Datos!$B$74,Z29&gt;0.74),Datos!$B$72,IF(AND(K29=Datos!$B$74,Z29&lt;0.75,Z29&gt;0.49),Datos!$B$73,IF(AND(K29=Datos!$B$75,Z29&gt;0.74),Datos!$B$73,IF(AND(K29=Datos!$B$75,Z29&lt;0.75,Z29&gt;0.49),Datos!$B$74,IF(AND(K29=Datos!$B$76,Z29&gt;0.74),Datos!$B$74,IF(AND(K29=Datos!$B$76,Z29&lt;0.75,Z29&gt;0.49),Datos!$B$75,K29))))))))),K29)))</f>
        <v>-</v>
      </c>
      <c r="AB29" s="428" t="str">
        <f>IF(AND(Y29=Datos!$B$186,AA29=Datos!$B$193),Datos!$D$186,IF(AND(Y29=Datos!$B$186,AA29=Datos!$B$194),Datos!$E$186,IF(AND(Y29=Datos!$B$186,AA29=Datos!$B$195),Datos!$F$186,IF(AND(Y29=Datos!$B$186,AA29=Datos!$B$196),Datos!$G$186,IF(AND(Y29=Datos!$B$186,AA29=Datos!$B$197),Datos!$H$186,IF(AND(Y29=Datos!$B$187,AA29=Datos!$B$193),Datos!$D$187,IF(AND(Y29=Datos!$B$187,AA29=Datos!$B$194),Datos!$E$187,IF(AND(Y29=Datos!$B$187,AA29=Datos!$B$195),Datos!$F$187,IF(AND(Y29=Datos!$B$187,AA29=Datos!$B$196),Datos!$G$187,IF(AND(Y29=Datos!$B$187,AA29=Datos!$B$197),Datos!$H$187,IF(AND(Y29=Datos!$B$188,AA29=Datos!$B$193),Datos!$D$188,IF(AND(Y29=Datos!$B$188,AA29=Datos!$B$194),Datos!$E$188,IF(AND(Y29=Datos!$B$188,AA29=Datos!$B$195),Datos!$F$188,IF(AND(Y29=Datos!$B$188,AA29=Datos!$B$196),Datos!$G$188,IF(AND(Y29=Datos!$B$188,AA29=Datos!$B$197),Datos!$H$188,IF(AND(Y29=Datos!$B$189,AA29=Datos!$B$193),Datos!$D$189,IF(AND(Y29=Datos!$B$189,AA29=Datos!$B$194),Datos!$E$189,IF(AND(Y29=Datos!$B$189,AA29=Datos!$B$195),Datos!$F$189,IF(AND(Y29=Datos!$B$189,AA29=Datos!$B$196),Datos!$G$189,IF(AND(Y29=Datos!$B$189,AA29=Datos!$B$197),Datos!$H$189,IF(AND(Y29=Datos!$B$190,AA29=Datos!$B$193),Datos!$D$190,IF(AND(Y29=Datos!$B$190,AA29=Datos!$B$194),Datos!$E$190,IF(AND(Y29=Datos!$B$190,AA29=Datos!$B$195),Datos!$F$190,IF(AND(Y29=Datos!$B$190,AA29=Datos!$B$196),Datos!$G$190,IF(AND(Y29=Datos!$B$190,AA29=Datos!$B$197),Datos!$H$190,"-")))))))))))))))))))))))))</f>
        <v>-</v>
      </c>
      <c r="AC29" s="61"/>
    </row>
    <row r="30" spans="2:29" s="5" customFormat="1" ht="30" customHeight="1">
      <c r="B30" s="299"/>
      <c r="C30" s="439"/>
      <c r="D30" s="439"/>
      <c r="E30" s="443"/>
      <c r="F30" s="444"/>
      <c r="G30" s="246"/>
      <c r="H30" s="62"/>
      <c r="I30" s="63"/>
      <c r="J30" s="432"/>
      <c r="K30" s="432"/>
      <c r="L30" s="429"/>
      <c r="M30" s="63"/>
      <c r="N30" s="62"/>
      <c r="O30" s="62"/>
      <c r="P30" s="62"/>
      <c r="Q30" s="62"/>
      <c r="R30" s="63"/>
      <c r="S30" s="62"/>
      <c r="T30" s="62"/>
      <c r="U30" s="62"/>
      <c r="V30" s="62"/>
      <c r="W30" s="64">
        <f>((IF(S30=Datos!$B$83,0,IF(S30=Datos!$B$84,5,IF(S30=Datos!$B$85,10,IF(S30=Datos!$B$86,15,IF(S30=Datos!$B$87,20,IF(S30=Datos!$B$88,25,0)))))))/100)+((IF(T30=Datos!$B$83,0,IF(T30=Datos!$B$84,5,IF(T30=Datos!$B$85,10,IF(T30=Datos!$B$86,15,IF(T30=Datos!$B$87,20,IF(T30=Datos!$B$88,25,0)))))))/100)+((IF(U30=Datos!$B$83,0,IF(U30=Datos!$B$84,5,IF(U30=Datos!$B$85,10,IF(U30=Datos!$B$86,15,IF(U30=Datos!$B$87,20,IF(U30=Datos!$B$88,25,0)))))))/100)+((IF(V30=Datos!$B$83,0,IF(V30=Datos!$B$84,5,IF(V30=Datos!$B$85,10,IF(V30=Datos!$B$86,15,IF(V30=Datos!$B$87,20,IF(V30=Datos!$B$88,25,0)))))))/100)</f>
        <v>0</v>
      </c>
      <c r="X30" s="436"/>
      <c r="Y30" s="426"/>
      <c r="Z30" s="423"/>
      <c r="AA30" s="426"/>
      <c r="AB30" s="429"/>
      <c r="AC30" s="65"/>
    </row>
    <row r="31" spans="2:29" s="5" customFormat="1" ht="30" customHeight="1">
      <c r="B31" s="299"/>
      <c r="C31" s="439"/>
      <c r="D31" s="439"/>
      <c r="E31" s="443"/>
      <c r="F31" s="444"/>
      <c r="G31" s="246"/>
      <c r="H31" s="62"/>
      <c r="I31" s="63"/>
      <c r="J31" s="432"/>
      <c r="K31" s="432"/>
      <c r="L31" s="429"/>
      <c r="M31" s="63"/>
      <c r="N31" s="62"/>
      <c r="O31" s="62"/>
      <c r="P31" s="62"/>
      <c r="Q31" s="62"/>
      <c r="R31" s="63"/>
      <c r="S31" s="62"/>
      <c r="T31" s="62"/>
      <c r="U31" s="62"/>
      <c r="V31" s="62"/>
      <c r="W31" s="64">
        <f>((IF(S31=Datos!$B$83,0,IF(S31=Datos!$B$84,5,IF(S31=Datos!$B$85,10,IF(S31=Datos!$B$86,15,IF(S31=Datos!$B$87,20,IF(S31=Datos!$B$88,25,0)))))))/100)+((IF(T31=Datos!$B$83,0,IF(T31=Datos!$B$84,5,IF(T31=Datos!$B$85,10,IF(T31=Datos!$B$86,15,IF(T31=Datos!$B$87,20,IF(T31=Datos!$B$88,25,0)))))))/100)+((IF(U31=Datos!$B$83,0,IF(U31=Datos!$B$84,5,IF(U31=Datos!$B$85,10,IF(U31=Datos!$B$86,15,IF(U31=Datos!$B$87,20,IF(U31=Datos!$B$88,25,0)))))))/100)+((IF(V31=Datos!$B$83,0,IF(V31=Datos!$B$84,5,IF(V31=Datos!$B$85,10,IF(V31=Datos!$B$86,15,IF(V31=Datos!$B$87,20,IF(V31=Datos!$B$88,25,0)))))))/100)</f>
        <v>0</v>
      </c>
      <c r="X31" s="436"/>
      <c r="Y31" s="426"/>
      <c r="Z31" s="423"/>
      <c r="AA31" s="426"/>
      <c r="AB31" s="429"/>
      <c r="AC31" s="65"/>
    </row>
    <row r="32" spans="2:29" s="5" customFormat="1" ht="30" customHeight="1">
      <c r="B32" s="299"/>
      <c r="C32" s="439"/>
      <c r="D32" s="439"/>
      <c r="E32" s="443"/>
      <c r="F32" s="444"/>
      <c r="G32" s="246"/>
      <c r="H32" s="62"/>
      <c r="I32" s="63"/>
      <c r="J32" s="432"/>
      <c r="K32" s="432"/>
      <c r="L32" s="429"/>
      <c r="M32" s="63"/>
      <c r="N32" s="62"/>
      <c r="O32" s="62"/>
      <c r="P32" s="62"/>
      <c r="Q32" s="62"/>
      <c r="R32" s="63"/>
      <c r="S32" s="62"/>
      <c r="T32" s="62"/>
      <c r="U32" s="62"/>
      <c r="V32" s="62"/>
      <c r="W32" s="64">
        <f>((IF(S32=Datos!$B$83,0,IF(S32=Datos!$B$84,5,IF(S32=Datos!$B$85,10,IF(S32=Datos!$B$86,15,IF(S32=Datos!$B$87,20,IF(S32=Datos!$B$88,25,0)))))))/100)+((IF(T32=Datos!$B$83,0,IF(T32=Datos!$B$84,5,IF(T32=Datos!$B$85,10,IF(T32=Datos!$B$86,15,IF(T32=Datos!$B$87,20,IF(T32=Datos!$B$88,25,0)))))))/100)+((IF(U32=Datos!$B$83,0,IF(U32=Datos!$B$84,5,IF(U32=Datos!$B$85,10,IF(U32=Datos!$B$86,15,IF(U32=Datos!$B$87,20,IF(U32=Datos!$B$88,25,0)))))))/100)+((IF(V32=Datos!$B$83,0,IF(V32=Datos!$B$84,5,IF(V32=Datos!$B$85,10,IF(V32=Datos!$B$86,15,IF(V32=Datos!$B$87,20,IF(V32=Datos!$B$88,25,0)))))))/100)</f>
        <v>0</v>
      </c>
      <c r="X32" s="436"/>
      <c r="Y32" s="426"/>
      <c r="Z32" s="423"/>
      <c r="AA32" s="426"/>
      <c r="AB32" s="429"/>
      <c r="AC32" s="65"/>
    </row>
    <row r="33" spans="2:29" s="5" customFormat="1" ht="30" customHeight="1">
      <c r="B33" s="299"/>
      <c r="C33" s="439"/>
      <c r="D33" s="439"/>
      <c r="E33" s="443"/>
      <c r="F33" s="444"/>
      <c r="G33" s="246"/>
      <c r="H33" s="62"/>
      <c r="I33" s="63"/>
      <c r="J33" s="432"/>
      <c r="K33" s="432"/>
      <c r="L33" s="429"/>
      <c r="M33" s="63"/>
      <c r="N33" s="62"/>
      <c r="O33" s="62"/>
      <c r="P33" s="62"/>
      <c r="Q33" s="62"/>
      <c r="R33" s="63"/>
      <c r="S33" s="62"/>
      <c r="T33" s="62"/>
      <c r="U33" s="62"/>
      <c r="V33" s="62"/>
      <c r="W33" s="64">
        <f>((IF(S33=Datos!$B$83,0,IF(S33=Datos!$B$84,5,IF(S33=Datos!$B$85,10,IF(S33=Datos!$B$86,15,IF(S33=Datos!$B$87,20,IF(S33=Datos!$B$88,25,0)))))))/100)+((IF(T33=Datos!$B$83,0,IF(T33=Datos!$B$84,5,IF(T33=Datos!$B$85,10,IF(T33=Datos!$B$86,15,IF(T33=Datos!$B$87,20,IF(T33=Datos!$B$88,25,0)))))))/100)+((IF(U33=Datos!$B$83,0,IF(U33=Datos!$B$84,5,IF(U33=Datos!$B$85,10,IF(U33=Datos!$B$86,15,IF(U33=Datos!$B$87,20,IF(U33=Datos!$B$88,25,0)))))))/100)+((IF(V33=Datos!$B$83,0,IF(V33=Datos!$B$84,5,IF(V33=Datos!$B$85,10,IF(V33=Datos!$B$86,15,IF(V33=Datos!$B$87,20,IF(V33=Datos!$B$88,25,0)))))))/100)</f>
        <v>0</v>
      </c>
      <c r="X33" s="436"/>
      <c r="Y33" s="426"/>
      <c r="Z33" s="423"/>
      <c r="AA33" s="426"/>
      <c r="AB33" s="429"/>
      <c r="AC33" s="65"/>
    </row>
    <row r="34" spans="2:29" s="5" customFormat="1" ht="30" customHeight="1" thickBot="1">
      <c r="B34" s="300"/>
      <c r="C34" s="440"/>
      <c r="D34" s="440"/>
      <c r="E34" s="445"/>
      <c r="F34" s="446"/>
      <c r="G34" s="247"/>
      <c r="H34" s="88"/>
      <c r="I34" s="86"/>
      <c r="J34" s="433"/>
      <c r="K34" s="433"/>
      <c r="L34" s="430"/>
      <c r="M34" s="86"/>
      <c r="N34" s="88"/>
      <c r="O34" s="88"/>
      <c r="P34" s="88"/>
      <c r="Q34" s="88"/>
      <c r="R34" s="86"/>
      <c r="S34" s="88"/>
      <c r="T34" s="88"/>
      <c r="U34" s="88"/>
      <c r="V34" s="88"/>
      <c r="W34" s="87">
        <f>((IF(S34=Datos!$B$83,0,IF(S34=Datos!$B$84,5,IF(S34=Datos!$B$85,10,IF(S34=Datos!$B$86,15,IF(S34=Datos!$B$87,20,IF(S34=Datos!$B$88,25,0)))))))/100)+((IF(T34=Datos!$B$83,0,IF(T34=Datos!$B$84,5,IF(T34=Datos!$B$85,10,IF(T34=Datos!$B$86,15,IF(T34=Datos!$B$87,20,IF(T34=Datos!$B$88,25,0)))))))/100)+((IF(U34=Datos!$B$83,0,IF(U34=Datos!$B$84,5,IF(U34=Datos!$B$85,10,IF(U34=Datos!$B$86,15,IF(U34=Datos!$B$87,20,IF(U34=Datos!$B$88,25,0)))))))/100)+((IF(V34=Datos!$B$83,0,IF(V34=Datos!$B$84,5,IF(V34=Datos!$B$85,10,IF(V34=Datos!$B$86,15,IF(V34=Datos!$B$87,20,IF(V34=Datos!$B$88,25,0)))))))/100)</f>
        <v>0</v>
      </c>
      <c r="X34" s="437"/>
      <c r="Y34" s="427"/>
      <c r="Z34" s="424"/>
      <c r="AA34" s="427"/>
      <c r="AB34" s="430"/>
      <c r="AC34" s="69"/>
    </row>
    <row r="35" spans="2:29" s="5" customFormat="1" ht="30" customHeight="1">
      <c r="B35" s="298" t="str">
        <f>IF(Menú!$C$7="","-",Menú!$C$7)</f>
        <v>-</v>
      </c>
      <c r="C35" s="438"/>
      <c r="D35" s="438" t="str">
        <f>IF(B35="-","-",VLOOKUP(B35,Datos!$B$3:$C$25,2,FALSE))</f>
        <v>-</v>
      </c>
      <c r="E35" s="441"/>
      <c r="F35" s="442"/>
      <c r="G35" s="245"/>
      <c r="H35" s="83"/>
      <c r="I35" s="84"/>
      <c r="J35" s="431"/>
      <c r="K35" s="431"/>
      <c r="L35" s="428" t="str">
        <f>IF(AND(J35=Datos!$B$186,K35=Datos!$B$193),Datos!$D$186,IF(AND(J35=Datos!$B$186,K35=Datos!$B$194),Datos!$E$186,IF(AND(J35=Datos!$B$186,K35=Datos!$B$195),Datos!$F$186,IF(AND(J35=Datos!$B$186,K35=Datos!$B$196),Datos!$G$186,IF(AND(J35=Datos!$B$186,K35=Datos!$B$197),Datos!$H$186,IF(AND(J35=Datos!$B$187,K35=Datos!$B$193),Datos!$D$187,IF(AND(J35=Datos!$B$187,K35=Datos!$B$194),Datos!$E$187,IF(AND(J35=Datos!$B$187,K35=Datos!$B$195),Datos!$F$187,IF(AND(J35=Datos!$B$187,K35=Datos!$B$196),Datos!$G$187,IF(AND(J35=Datos!$B$187,K35=Datos!$B$197),Datos!$H$187,IF(AND(J35=Datos!$B$188,K35=Datos!$B$193),Datos!$D$188,IF(AND(J35=Datos!$B$188,K35=Datos!$B$194),Datos!$E$188,IF(AND(J35=Datos!$B$188,K35=Datos!$B$195),Datos!$F$188,IF(AND(J35=Datos!$B$188,K35=Datos!$B$196),Datos!$G$188,IF(AND(J35=Datos!$B$188,K35=Datos!$B$197),Datos!$H$188,IF(AND(J35=Datos!$B$189,K35=Datos!$B$193),Datos!$D$189,IF(AND(J35=Datos!$B$189,K35=Datos!$B$194),Datos!$E$189,IF(AND(J35=Datos!$B$189,K35=Datos!$B$195),Datos!$F$189,IF(AND(J35=Datos!$B$189,K35=Datos!$B$196),Datos!$G$189,IF(AND(J35=Datos!$B$189,K35=Datos!$B$197),Datos!$H$189,IF(AND(J35=Datos!$B$190,K35=Datos!$B$193),Datos!$D$190,IF(AND(J35=Datos!$B$190,K35=Datos!$B$194),Datos!$E$190,IF(AND(J35=Datos!$B$190,K35=Datos!$B$195),Datos!$F$190,IF(AND(J35=Datos!$B$190,K35=Datos!$B$196),Datos!$G$190,IF(AND(J35=Datos!$B$190,K35=Datos!$B$197),Datos!$H$190,"-")))))))))))))))))))))))))</f>
        <v>-</v>
      </c>
      <c r="M35" s="84"/>
      <c r="N35" s="83"/>
      <c r="O35" s="83"/>
      <c r="P35" s="83"/>
      <c r="Q35" s="83"/>
      <c r="R35" s="84"/>
      <c r="S35" s="83"/>
      <c r="T35" s="83"/>
      <c r="U35" s="83"/>
      <c r="V35" s="83"/>
      <c r="W35" s="82">
        <f>((IF(S35=Datos!$B$83,0,IF(S35=Datos!$B$84,5,IF(S35=Datos!$B$85,10,IF(S35=Datos!$B$86,15,IF(S35=Datos!$B$87,20,IF(S35=Datos!$B$88,25,0)))))))/100)+((IF(T35=Datos!$B$83,0,IF(T35=Datos!$B$84,5,IF(T35=Datos!$B$85,10,IF(T35=Datos!$B$86,15,IF(T35=Datos!$B$87,20,IF(T35=Datos!$B$88,25,0)))))))/100)+((IF(U35=Datos!$B$83,0,IF(U35=Datos!$B$84,5,IF(U35=Datos!$B$85,10,IF(U35=Datos!$B$86,15,IF(U35=Datos!$B$87,20,IF(U35=Datos!$B$88,25,0)))))))/100)+((IF(V35=Datos!$B$83,0,IF(V35=Datos!$B$84,5,IF(V35=Datos!$B$85,10,IF(V35=Datos!$B$86,15,IF(V35=Datos!$B$87,20,IF(V35=Datos!$B$88,25,0)))))))/100)</f>
        <v>0</v>
      </c>
      <c r="X35" s="435">
        <f>IF(ISERROR((IF(R35=Datos!$B$80,W35,0)+IF(R36=Datos!$B$80,W36,0)+IF(R37=Datos!$B$80,W37,0)+IF(R38=Datos!$B$80,W38,0)+IF(R39=Datos!$B$80,W39,0)+IF(R40=Datos!$B$80,W40,0))/(IF(R35=Datos!$B$80,1,0)+IF(R36=Datos!$B$80,1,0)+IF(R37=Datos!$B$80,1,0)+IF(R38=Datos!$B$80,1,0)+IF(R39=Datos!$B$80,1,0)+IF(R40=Datos!$B$80,1,0))),0,(IF(R35=Datos!$B$80,W35,0)+IF(R36=Datos!$B$80,W36,0)+IF(R37=Datos!$B$80,W37,0)+IF(R38=Datos!$B$80,W38,0)+IF(R39=Datos!$B$80,W39,0)+IF(R40=Datos!$B$80,W40,0))/(IF(R35=Datos!$B$80,1,0)+IF(R36=Datos!$B$80,1,0)+IF(R37=Datos!$B$80,1,0)+IF(R38=Datos!$B$80,1,0)+IF(R39=Datos!$B$80,1,0)+IF(R40=Datos!$B$80,1,0)))</f>
        <v>0</v>
      </c>
      <c r="Y35" s="425" t="str">
        <f>IF(J35="","-",(IF(X35&gt;0,(IF(J35=Datos!$B$65,Datos!$B$65,IF(AND(J35=Datos!$B$66,X35&gt;0.49),Datos!$B$65,IF(AND(J35=Datos!$B$67,X35&gt;0.74),Datos!$B$65,IF(AND(J35=Datos!$B$67,X35&lt;0.75,X35&gt;0.49),Datos!$B$66,IF(AND(J35=Datos!$B$68,X35&gt;0.74),Datos!$B$66,IF(AND(J35=Datos!$B$68,X35&lt;0.75,X35&gt;0.49),Datos!$B$67,IF(AND(J35=Datos!$B$69,X35&gt;0.74),Datos!$B$67,IF(AND(J35=Datos!$B$69,X35&lt;0.75,X35&gt;0.49),Datos!$B$68,J35))))))))),J35)))</f>
        <v>-</v>
      </c>
      <c r="Z35" s="422">
        <f>IF(ISERROR((IF(R35=Datos!$B$79,W35,0)+IF(R36=Datos!$B$79,W36,0)+IF(R37=Datos!$B$79,W37,0)+IF(R38=Datos!$B$79,W38,0)+IF(R39=Datos!$B$79,W39,0)+IF(R40=Datos!$B$79,W40,0))/(IF(R35=Datos!$B$79,1,0)+IF(R36=Datos!$B$79,1,0)+IF(R37=Datos!$B$79,1,0)+IF(R38=Datos!$B$79,1,0)+IF(R39=Datos!$B$79,1,0)+IF(R40=Datos!$B$79,1,0))),0,(IF(R35=Datos!$B$79,W35,0)+IF(R36=Datos!$B$79,W36,0)+IF(R37=Datos!$B$79,W37,0)+IF(R38=Datos!$B$79,W38,0)+IF(R39=Datos!$B$79,W39,0)+IF(R40=Datos!$B$79,W40,0))/(IF(R35=Datos!$B$79,1,0)+IF(R36=Datos!$B$79,1,0)+IF(R37=Datos!$B$79,1,0)+IF(R38=Datos!$B$79,1,0)+IF(R39=Datos!$B$79,1,0)+IF(R40=Datos!$B$79,1,0)))</f>
        <v>0</v>
      </c>
      <c r="AA35" s="425" t="str">
        <f>IF(K35="","-",(IF(Z35&gt;0,(IF(K35=Datos!$B$72,Datos!$B$72,IF(AND(K35=Datos!$B$73,Z35&gt;0.49),Datos!$B$72,IF(AND(K35=Datos!$B$74,Z35&gt;0.74),Datos!$B$72,IF(AND(K35=Datos!$B$74,Z35&lt;0.75,Z35&gt;0.49),Datos!$B$73,IF(AND(K35=Datos!$B$75,Z35&gt;0.74),Datos!$B$73,IF(AND(K35=Datos!$B$75,Z35&lt;0.75,Z35&gt;0.49),Datos!$B$74,IF(AND(K35=Datos!$B$76,Z35&gt;0.74),Datos!$B$74,IF(AND(K35=Datos!$B$76,Z35&lt;0.75,Z35&gt;0.49),Datos!$B$75,K35))))))))),K35)))</f>
        <v>-</v>
      </c>
      <c r="AB35" s="428" t="str">
        <f>IF(AND(Y35=Datos!$B$186,AA35=Datos!$B$193),Datos!$D$186,IF(AND(Y35=Datos!$B$186,AA35=Datos!$B$194),Datos!$E$186,IF(AND(Y35=Datos!$B$186,AA35=Datos!$B$195),Datos!$F$186,IF(AND(Y35=Datos!$B$186,AA35=Datos!$B$196),Datos!$G$186,IF(AND(Y35=Datos!$B$186,AA35=Datos!$B$197),Datos!$H$186,IF(AND(Y35=Datos!$B$187,AA35=Datos!$B$193),Datos!$D$187,IF(AND(Y35=Datos!$B$187,AA35=Datos!$B$194),Datos!$E$187,IF(AND(Y35=Datos!$B$187,AA35=Datos!$B$195),Datos!$F$187,IF(AND(Y35=Datos!$B$187,AA35=Datos!$B$196),Datos!$G$187,IF(AND(Y35=Datos!$B$187,AA35=Datos!$B$197),Datos!$H$187,IF(AND(Y35=Datos!$B$188,AA35=Datos!$B$193),Datos!$D$188,IF(AND(Y35=Datos!$B$188,AA35=Datos!$B$194),Datos!$E$188,IF(AND(Y35=Datos!$B$188,AA35=Datos!$B$195),Datos!$F$188,IF(AND(Y35=Datos!$B$188,AA35=Datos!$B$196),Datos!$G$188,IF(AND(Y35=Datos!$B$188,AA35=Datos!$B$197),Datos!$H$188,IF(AND(Y35=Datos!$B$189,AA35=Datos!$B$193),Datos!$D$189,IF(AND(Y35=Datos!$B$189,AA35=Datos!$B$194),Datos!$E$189,IF(AND(Y35=Datos!$B$189,AA35=Datos!$B$195),Datos!$F$189,IF(AND(Y35=Datos!$B$189,AA35=Datos!$B$196),Datos!$G$189,IF(AND(Y35=Datos!$B$189,AA35=Datos!$B$197),Datos!$H$189,IF(AND(Y35=Datos!$B$190,AA35=Datos!$B$193),Datos!$D$190,IF(AND(Y35=Datos!$B$190,AA35=Datos!$B$194),Datos!$E$190,IF(AND(Y35=Datos!$B$190,AA35=Datos!$B$195),Datos!$F$190,IF(AND(Y35=Datos!$B$190,AA35=Datos!$B$196),Datos!$G$190,IF(AND(Y35=Datos!$B$190,AA35=Datos!$B$197),Datos!$H$190,"-")))))))))))))))))))))))))</f>
        <v>-</v>
      </c>
      <c r="AC35" s="61"/>
    </row>
    <row r="36" spans="2:29" s="5" customFormat="1" ht="30" customHeight="1">
      <c r="B36" s="299"/>
      <c r="C36" s="439"/>
      <c r="D36" s="439"/>
      <c r="E36" s="443"/>
      <c r="F36" s="444"/>
      <c r="G36" s="246"/>
      <c r="H36" s="62"/>
      <c r="I36" s="63"/>
      <c r="J36" s="432"/>
      <c r="K36" s="432"/>
      <c r="L36" s="429"/>
      <c r="M36" s="63"/>
      <c r="N36" s="62"/>
      <c r="O36" s="62"/>
      <c r="P36" s="62"/>
      <c r="Q36" s="62"/>
      <c r="R36" s="63"/>
      <c r="S36" s="62"/>
      <c r="T36" s="62"/>
      <c r="U36" s="62"/>
      <c r="V36" s="62"/>
      <c r="W36" s="64">
        <f>((IF(S36=Datos!$B$83,0,IF(S36=Datos!$B$84,5,IF(S36=Datos!$B$85,10,IF(S36=Datos!$B$86,15,IF(S36=Datos!$B$87,20,IF(S36=Datos!$B$88,25,0)))))))/100)+((IF(T36=Datos!$B$83,0,IF(T36=Datos!$B$84,5,IF(T36=Datos!$B$85,10,IF(T36=Datos!$B$86,15,IF(T36=Datos!$B$87,20,IF(T36=Datos!$B$88,25,0)))))))/100)+((IF(U36=Datos!$B$83,0,IF(U36=Datos!$B$84,5,IF(U36=Datos!$B$85,10,IF(U36=Datos!$B$86,15,IF(U36=Datos!$B$87,20,IF(U36=Datos!$B$88,25,0)))))))/100)+((IF(V36=Datos!$B$83,0,IF(V36=Datos!$B$84,5,IF(V36=Datos!$B$85,10,IF(V36=Datos!$B$86,15,IF(V36=Datos!$B$87,20,IF(V36=Datos!$B$88,25,0)))))))/100)</f>
        <v>0</v>
      </c>
      <c r="X36" s="436"/>
      <c r="Y36" s="426"/>
      <c r="Z36" s="423"/>
      <c r="AA36" s="426"/>
      <c r="AB36" s="429"/>
      <c r="AC36" s="65"/>
    </row>
    <row r="37" spans="2:29" s="5" customFormat="1" ht="30" customHeight="1">
      <c r="B37" s="299"/>
      <c r="C37" s="439"/>
      <c r="D37" s="439"/>
      <c r="E37" s="443"/>
      <c r="F37" s="444"/>
      <c r="G37" s="246"/>
      <c r="H37" s="62"/>
      <c r="I37" s="63"/>
      <c r="J37" s="432"/>
      <c r="K37" s="432"/>
      <c r="L37" s="429"/>
      <c r="M37" s="63"/>
      <c r="N37" s="62"/>
      <c r="O37" s="62"/>
      <c r="P37" s="62"/>
      <c r="Q37" s="62"/>
      <c r="R37" s="63"/>
      <c r="S37" s="62"/>
      <c r="T37" s="62"/>
      <c r="U37" s="62"/>
      <c r="V37" s="62"/>
      <c r="W37" s="64">
        <f>((IF(S37=Datos!$B$83,0,IF(S37=Datos!$B$84,5,IF(S37=Datos!$B$85,10,IF(S37=Datos!$B$86,15,IF(S37=Datos!$B$87,20,IF(S37=Datos!$B$88,25,0)))))))/100)+((IF(T37=Datos!$B$83,0,IF(T37=Datos!$B$84,5,IF(T37=Datos!$B$85,10,IF(T37=Datos!$B$86,15,IF(T37=Datos!$B$87,20,IF(T37=Datos!$B$88,25,0)))))))/100)+((IF(U37=Datos!$B$83,0,IF(U37=Datos!$B$84,5,IF(U37=Datos!$B$85,10,IF(U37=Datos!$B$86,15,IF(U37=Datos!$B$87,20,IF(U37=Datos!$B$88,25,0)))))))/100)+((IF(V37=Datos!$B$83,0,IF(V37=Datos!$B$84,5,IF(V37=Datos!$B$85,10,IF(V37=Datos!$B$86,15,IF(V37=Datos!$B$87,20,IF(V37=Datos!$B$88,25,0)))))))/100)</f>
        <v>0</v>
      </c>
      <c r="X37" s="436"/>
      <c r="Y37" s="426"/>
      <c r="Z37" s="423"/>
      <c r="AA37" s="426"/>
      <c r="AB37" s="429"/>
      <c r="AC37" s="65"/>
    </row>
    <row r="38" spans="2:29" s="5" customFormat="1" ht="30" customHeight="1">
      <c r="B38" s="299"/>
      <c r="C38" s="439"/>
      <c r="D38" s="439"/>
      <c r="E38" s="443"/>
      <c r="F38" s="444"/>
      <c r="G38" s="246"/>
      <c r="H38" s="62"/>
      <c r="I38" s="63"/>
      <c r="J38" s="432"/>
      <c r="K38" s="432"/>
      <c r="L38" s="429"/>
      <c r="M38" s="63"/>
      <c r="N38" s="62"/>
      <c r="O38" s="62"/>
      <c r="P38" s="62"/>
      <c r="Q38" s="62"/>
      <c r="R38" s="63"/>
      <c r="S38" s="62"/>
      <c r="T38" s="62"/>
      <c r="U38" s="62"/>
      <c r="V38" s="62"/>
      <c r="W38" s="64">
        <f>((IF(S38=Datos!$B$83,0,IF(S38=Datos!$B$84,5,IF(S38=Datos!$B$85,10,IF(S38=Datos!$B$86,15,IF(S38=Datos!$B$87,20,IF(S38=Datos!$B$88,25,0)))))))/100)+((IF(T38=Datos!$B$83,0,IF(T38=Datos!$B$84,5,IF(T38=Datos!$B$85,10,IF(T38=Datos!$B$86,15,IF(T38=Datos!$B$87,20,IF(T38=Datos!$B$88,25,0)))))))/100)+((IF(U38=Datos!$B$83,0,IF(U38=Datos!$B$84,5,IF(U38=Datos!$B$85,10,IF(U38=Datos!$B$86,15,IF(U38=Datos!$B$87,20,IF(U38=Datos!$B$88,25,0)))))))/100)+((IF(V38=Datos!$B$83,0,IF(V38=Datos!$B$84,5,IF(V38=Datos!$B$85,10,IF(V38=Datos!$B$86,15,IF(V38=Datos!$B$87,20,IF(V38=Datos!$B$88,25,0)))))))/100)</f>
        <v>0</v>
      </c>
      <c r="X38" s="436"/>
      <c r="Y38" s="426"/>
      <c r="Z38" s="423"/>
      <c r="AA38" s="426"/>
      <c r="AB38" s="429"/>
      <c r="AC38" s="65"/>
    </row>
    <row r="39" spans="2:29" s="5" customFormat="1" ht="30" customHeight="1">
      <c r="B39" s="299"/>
      <c r="C39" s="439"/>
      <c r="D39" s="439"/>
      <c r="E39" s="443"/>
      <c r="F39" s="444"/>
      <c r="G39" s="246"/>
      <c r="H39" s="62"/>
      <c r="I39" s="63"/>
      <c r="J39" s="432"/>
      <c r="K39" s="432"/>
      <c r="L39" s="429"/>
      <c r="M39" s="63"/>
      <c r="N39" s="62"/>
      <c r="O39" s="62"/>
      <c r="P39" s="62"/>
      <c r="Q39" s="62"/>
      <c r="R39" s="63"/>
      <c r="S39" s="62"/>
      <c r="T39" s="62"/>
      <c r="U39" s="62"/>
      <c r="V39" s="62"/>
      <c r="W39" s="64">
        <f>((IF(S39=Datos!$B$83,0,IF(S39=Datos!$B$84,5,IF(S39=Datos!$B$85,10,IF(S39=Datos!$B$86,15,IF(S39=Datos!$B$87,20,IF(S39=Datos!$B$88,25,0)))))))/100)+((IF(T39=Datos!$B$83,0,IF(T39=Datos!$B$84,5,IF(T39=Datos!$B$85,10,IF(T39=Datos!$B$86,15,IF(T39=Datos!$B$87,20,IF(T39=Datos!$B$88,25,0)))))))/100)+((IF(U39=Datos!$B$83,0,IF(U39=Datos!$B$84,5,IF(U39=Datos!$B$85,10,IF(U39=Datos!$B$86,15,IF(U39=Datos!$B$87,20,IF(U39=Datos!$B$88,25,0)))))))/100)+((IF(V39=Datos!$B$83,0,IF(V39=Datos!$B$84,5,IF(V39=Datos!$B$85,10,IF(V39=Datos!$B$86,15,IF(V39=Datos!$B$87,20,IF(V39=Datos!$B$88,25,0)))))))/100)</f>
        <v>0</v>
      </c>
      <c r="X39" s="436"/>
      <c r="Y39" s="426"/>
      <c r="Z39" s="423"/>
      <c r="AA39" s="426"/>
      <c r="AB39" s="429"/>
      <c r="AC39" s="65"/>
    </row>
    <row r="40" spans="2:29" s="5" customFormat="1" ht="30" customHeight="1" thickBot="1">
      <c r="B40" s="300"/>
      <c r="C40" s="440"/>
      <c r="D40" s="440"/>
      <c r="E40" s="445"/>
      <c r="F40" s="446"/>
      <c r="G40" s="247"/>
      <c r="H40" s="88"/>
      <c r="I40" s="86"/>
      <c r="J40" s="433"/>
      <c r="K40" s="433"/>
      <c r="L40" s="430"/>
      <c r="M40" s="86"/>
      <c r="N40" s="88"/>
      <c r="O40" s="88"/>
      <c r="P40" s="88"/>
      <c r="Q40" s="88"/>
      <c r="R40" s="86"/>
      <c r="S40" s="88"/>
      <c r="T40" s="88"/>
      <c r="U40" s="88"/>
      <c r="V40" s="88"/>
      <c r="W40" s="87">
        <f>((IF(S40=Datos!$B$83,0,IF(S40=Datos!$B$84,5,IF(S40=Datos!$B$85,10,IF(S40=Datos!$B$86,15,IF(S40=Datos!$B$87,20,IF(S40=Datos!$B$88,25,0)))))))/100)+((IF(T40=Datos!$B$83,0,IF(T40=Datos!$B$84,5,IF(T40=Datos!$B$85,10,IF(T40=Datos!$B$86,15,IF(T40=Datos!$B$87,20,IF(T40=Datos!$B$88,25,0)))))))/100)+((IF(U40=Datos!$B$83,0,IF(U40=Datos!$B$84,5,IF(U40=Datos!$B$85,10,IF(U40=Datos!$B$86,15,IF(U40=Datos!$B$87,20,IF(U40=Datos!$B$88,25,0)))))))/100)+((IF(V40=Datos!$B$83,0,IF(V40=Datos!$B$84,5,IF(V40=Datos!$B$85,10,IF(V40=Datos!$B$86,15,IF(V40=Datos!$B$87,20,IF(V40=Datos!$B$88,25,0)))))))/100)</f>
        <v>0</v>
      </c>
      <c r="X40" s="437"/>
      <c r="Y40" s="427"/>
      <c r="Z40" s="424"/>
      <c r="AA40" s="427"/>
      <c r="AB40" s="430"/>
      <c r="AC40" s="69"/>
    </row>
    <row r="41" spans="2:29" s="5" customFormat="1" ht="30" customHeight="1">
      <c r="B41" s="298" t="str">
        <f>IF(Menú!$C$7="","-",Menú!$C$7)</f>
        <v>-</v>
      </c>
      <c r="C41" s="438"/>
      <c r="D41" s="438" t="str">
        <f>IF(B41="-","-",VLOOKUP(B41,Datos!$B$3:$C$25,2,FALSE))</f>
        <v>-</v>
      </c>
      <c r="E41" s="441"/>
      <c r="F41" s="442"/>
      <c r="G41" s="245"/>
      <c r="H41" s="83"/>
      <c r="I41" s="84"/>
      <c r="J41" s="431"/>
      <c r="K41" s="431"/>
      <c r="L41" s="428" t="str">
        <f>IF(AND(J41=Datos!$B$186,K41=Datos!$B$193),Datos!$D$186,IF(AND(J41=Datos!$B$186,K41=Datos!$B$194),Datos!$E$186,IF(AND(J41=Datos!$B$186,K41=Datos!$B$195),Datos!$F$186,IF(AND(J41=Datos!$B$186,K41=Datos!$B$196),Datos!$G$186,IF(AND(J41=Datos!$B$186,K41=Datos!$B$197),Datos!$H$186,IF(AND(J41=Datos!$B$187,K41=Datos!$B$193),Datos!$D$187,IF(AND(J41=Datos!$B$187,K41=Datos!$B$194),Datos!$E$187,IF(AND(J41=Datos!$B$187,K41=Datos!$B$195),Datos!$F$187,IF(AND(J41=Datos!$B$187,K41=Datos!$B$196),Datos!$G$187,IF(AND(J41=Datos!$B$187,K41=Datos!$B$197),Datos!$H$187,IF(AND(J41=Datos!$B$188,K41=Datos!$B$193),Datos!$D$188,IF(AND(J41=Datos!$B$188,K41=Datos!$B$194),Datos!$E$188,IF(AND(J41=Datos!$B$188,K41=Datos!$B$195),Datos!$F$188,IF(AND(J41=Datos!$B$188,K41=Datos!$B$196),Datos!$G$188,IF(AND(J41=Datos!$B$188,K41=Datos!$B$197),Datos!$H$188,IF(AND(J41=Datos!$B$189,K41=Datos!$B$193),Datos!$D$189,IF(AND(J41=Datos!$B$189,K41=Datos!$B$194),Datos!$E$189,IF(AND(J41=Datos!$B$189,K41=Datos!$B$195),Datos!$F$189,IF(AND(J41=Datos!$B$189,K41=Datos!$B$196),Datos!$G$189,IF(AND(J41=Datos!$B$189,K41=Datos!$B$197),Datos!$H$189,IF(AND(J41=Datos!$B$190,K41=Datos!$B$193),Datos!$D$190,IF(AND(J41=Datos!$B$190,K41=Datos!$B$194),Datos!$E$190,IF(AND(J41=Datos!$B$190,K41=Datos!$B$195),Datos!$F$190,IF(AND(J41=Datos!$B$190,K41=Datos!$B$196),Datos!$G$190,IF(AND(J41=Datos!$B$190,K41=Datos!$B$197),Datos!$H$190,"-")))))))))))))))))))))))))</f>
        <v>-</v>
      </c>
      <c r="M41" s="84"/>
      <c r="N41" s="83"/>
      <c r="O41" s="83"/>
      <c r="P41" s="83"/>
      <c r="Q41" s="83"/>
      <c r="R41" s="84"/>
      <c r="S41" s="83"/>
      <c r="T41" s="83"/>
      <c r="U41" s="83"/>
      <c r="V41" s="83"/>
      <c r="W41" s="82">
        <f>((IF(S41=Datos!$B$83,0,IF(S41=Datos!$B$84,5,IF(S41=Datos!$B$85,10,IF(S41=Datos!$B$86,15,IF(S41=Datos!$B$87,20,IF(S41=Datos!$B$88,25,0)))))))/100)+((IF(T41=Datos!$B$83,0,IF(T41=Datos!$B$84,5,IF(T41=Datos!$B$85,10,IF(T41=Datos!$B$86,15,IF(T41=Datos!$B$87,20,IF(T41=Datos!$B$88,25,0)))))))/100)+((IF(U41=Datos!$B$83,0,IF(U41=Datos!$B$84,5,IF(U41=Datos!$B$85,10,IF(U41=Datos!$B$86,15,IF(U41=Datos!$B$87,20,IF(U41=Datos!$B$88,25,0)))))))/100)+((IF(V41=Datos!$B$83,0,IF(V41=Datos!$B$84,5,IF(V41=Datos!$B$85,10,IF(V41=Datos!$B$86,15,IF(V41=Datos!$B$87,20,IF(V41=Datos!$B$88,25,0)))))))/100)</f>
        <v>0</v>
      </c>
      <c r="X41" s="435">
        <f>IF(ISERROR((IF(R41=Datos!$B$80,W41,0)+IF(R42=Datos!$B$80,W42,0)+IF(R43=Datos!$B$80,W43,0)+IF(R44=Datos!$B$80,W44,0)+IF(R45=Datos!$B$80,W45,0)+IF(R46=Datos!$B$80,W46,0))/(IF(R41=Datos!$B$80,1,0)+IF(R42=Datos!$B$80,1,0)+IF(R43=Datos!$B$80,1,0)+IF(R44=Datos!$B$80,1,0)+IF(R45=Datos!$B$80,1,0)+IF(R46=Datos!$B$80,1,0))),0,(IF(R41=Datos!$B$80,W41,0)+IF(R42=Datos!$B$80,W42,0)+IF(R43=Datos!$B$80,W43,0)+IF(R44=Datos!$B$80,W44,0)+IF(R45=Datos!$B$80,W45,0)+IF(R46=Datos!$B$80,W46,0))/(IF(R41=Datos!$B$80,1,0)+IF(R42=Datos!$B$80,1,0)+IF(R43=Datos!$B$80,1,0)+IF(R44=Datos!$B$80,1,0)+IF(R45=Datos!$B$80,1,0)+IF(R46=Datos!$B$80,1,0)))</f>
        <v>0</v>
      </c>
      <c r="Y41" s="425" t="str">
        <f>IF(J41="","-",(IF(X41&gt;0,(IF(J41=Datos!$B$65,Datos!$B$65,IF(AND(J41=Datos!$B$66,X41&gt;0.49),Datos!$B$65,IF(AND(J41=Datos!$B$67,X41&gt;0.74),Datos!$B$65,IF(AND(J41=Datos!$B$67,X41&lt;0.75,X41&gt;0.49),Datos!$B$66,IF(AND(J41=Datos!$B$68,X41&gt;0.74),Datos!$B$66,IF(AND(J41=Datos!$B$68,X41&lt;0.75,X41&gt;0.49),Datos!$B$67,IF(AND(J41=Datos!$B$69,X41&gt;0.74),Datos!$B$67,IF(AND(J41=Datos!$B$69,X41&lt;0.75,X41&gt;0.49),Datos!$B$68,J41))))))))),J41)))</f>
        <v>-</v>
      </c>
      <c r="Z41" s="422">
        <f>IF(ISERROR((IF(R41=Datos!$B$79,W41,0)+IF(R42=Datos!$B$79,W42,0)+IF(R43=Datos!$B$79,W43,0)+IF(R44=Datos!$B$79,W44,0)+IF(R45=Datos!$B$79,W45,0)+IF(R46=Datos!$B$79,W46,0))/(IF(R41=Datos!$B$79,1,0)+IF(R42=Datos!$B$79,1,0)+IF(R43=Datos!$B$79,1,0)+IF(R44=Datos!$B$79,1,0)+IF(R45=Datos!$B$79,1,0)+IF(R46=Datos!$B$79,1,0))),0,(IF(R41=Datos!$B$79,W41,0)+IF(R42=Datos!$B$79,W42,0)+IF(R43=Datos!$B$79,W43,0)+IF(R44=Datos!$B$79,W44,0)+IF(R45=Datos!$B$79,W45,0)+IF(R46=Datos!$B$79,W46,0))/(IF(R41=Datos!$B$79,1,0)+IF(R42=Datos!$B$79,1,0)+IF(R43=Datos!$B$79,1,0)+IF(R44=Datos!$B$79,1,0)+IF(R45=Datos!$B$79,1,0)+IF(R46=Datos!$B$79,1,0)))</f>
        <v>0</v>
      </c>
      <c r="AA41" s="425" t="str">
        <f>IF(K41="","-",(IF(Z41&gt;0,(IF(K41=Datos!$B$72,Datos!$B$72,IF(AND(K41=Datos!$B$73,Z41&gt;0.49),Datos!$B$72,IF(AND(K41=Datos!$B$74,Z41&gt;0.74),Datos!$B$72,IF(AND(K41=Datos!$B$74,Z41&lt;0.75,Z41&gt;0.49),Datos!$B$73,IF(AND(K41=Datos!$B$75,Z41&gt;0.74),Datos!$B$73,IF(AND(K41=Datos!$B$75,Z41&lt;0.75,Z41&gt;0.49),Datos!$B$74,IF(AND(K41=Datos!$B$76,Z41&gt;0.74),Datos!$B$74,IF(AND(K41=Datos!$B$76,Z41&lt;0.75,Z41&gt;0.49),Datos!$B$75,K41))))))))),K41)))</f>
        <v>-</v>
      </c>
      <c r="AB41" s="428" t="str">
        <f>IF(AND(Y41=Datos!$B$186,AA41=Datos!$B$193),Datos!$D$186,IF(AND(Y41=Datos!$B$186,AA41=Datos!$B$194),Datos!$E$186,IF(AND(Y41=Datos!$B$186,AA41=Datos!$B$195),Datos!$F$186,IF(AND(Y41=Datos!$B$186,AA41=Datos!$B$196),Datos!$G$186,IF(AND(Y41=Datos!$B$186,AA41=Datos!$B$197),Datos!$H$186,IF(AND(Y41=Datos!$B$187,AA41=Datos!$B$193),Datos!$D$187,IF(AND(Y41=Datos!$B$187,AA41=Datos!$B$194),Datos!$E$187,IF(AND(Y41=Datos!$B$187,AA41=Datos!$B$195),Datos!$F$187,IF(AND(Y41=Datos!$B$187,AA41=Datos!$B$196),Datos!$G$187,IF(AND(Y41=Datos!$B$187,AA41=Datos!$B$197),Datos!$H$187,IF(AND(Y41=Datos!$B$188,AA41=Datos!$B$193),Datos!$D$188,IF(AND(Y41=Datos!$B$188,AA41=Datos!$B$194),Datos!$E$188,IF(AND(Y41=Datos!$B$188,AA41=Datos!$B$195),Datos!$F$188,IF(AND(Y41=Datos!$B$188,AA41=Datos!$B$196),Datos!$G$188,IF(AND(Y41=Datos!$B$188,AA41=Datos!$B$197),Datos!$H$188,IF(AND(Y41=Datos!$B$189,AA41=Datos!$B$193),Datos!$D$189,IF(AND(Y41=Datos!$B$189,AA41=Datos!$B$194),Datos!$E$189,IF(AND(Y41=Datos!$B$189,AA41=Datos!$B$195),Datos!$F$189,IF(AND(Y41=Datos!$B$189,AA41=Datos!$B$196),Datos!$G$189,IF(AND(Y41=Datos!$B$189,AA41=Datos!$B$197),Datos!$H$189,IF(AND(Y41=Datos!$B$190,AA41=Datos!$B$193),Datos!$D$190,IF(AND(Y41=Datos!$B$190,AA41=Datos!$B$194),Datos!$E$190,IF(AND(Y41=Datos!$B$190,AA41=Datos!$B$195),Datos!$F$190,IF(AND(Y41=Datos!$B$190,AA41=Datos!$B$196),Datos!$G$190,IF(AND(Y41=Datos!$B$190,AA41=Datos!$B$197),Datos!$H$190,"-")))))))))))))))))))))))))</f>
        <v>-</v>
      </c>
      <c r="AC41" s="61"/>
    </row>
    <row r="42" spans="2:29" s="5" customFormat="1" ht="30" customHeight="1">
      <c r="B42" s="299"/>
      <c r="C42" s="439"/>
      <c r="D42" s="439"/>
      <c r="E42" s="443"/>
      <c r="F42" s="444"/>
      <c r="G42" s="246"/>
      <c r="H42" s="62"/>
      <c r="I42" s="63"/>
      <c r="J42" s="432"/>
      <c r="K42" s="432"/>
      <c r="L42" s="429"/>
      <c r="M42" s="63"/>
      <c r="N42" s="62"/>
      <c r="O42" s="62"/>
      <c r="P42" s="62"/>
      <c r="Q42" s="62"/>
      <c r="R42" s="63"/>
      <c r="S42" s="62"/>
      <c r="T42" s="62"/>
      <c r="U42" s="62"/>
      <c r="V42" s="62"/>
      <c r="W42" s="64">
        <f>((IF(S42=Datos!$B$83,0,IF(S42=Datos!$B$84,5,IF(S42=Datos!$B$85,10,IF(S42=Datos!$B$86,15,IF(S42=Datos!$B$87,20,IF(S42=Datos!$B$88,25,0)))))))/100)+((IF(T42=Datos!$B$83,0,IF(T42=Datos!$B$84,5,IF(T42=Datos!$B$85,10,IF(T42=Datos!$B$86,15,IF(T42=Datos!$B$87,20,IF(T42=Datos!$B$88,25,0)))))))/100)+((IF(U42=Datos!$B$83,0,IF(U42=Datos!$B$84,5,IF(U42=Datos!$B$85,10,IF(U42=Datos!$B$86,15,IF(U42=Datos!$B$87,20,IF(U42=Datos!$B$88,25,0)))))))/100)+((IF(V42=Datos!$B$83,0,IF(V42=Datos!$B$84,5,IF(V42=Datos!$B$85,10,IF(V42=Datos!$B$86,15,IF(V42=Datos!$B$87,20,IF(V42=Datos!$B$88,25,0)))))))/100)</f>
        <v>0</v>
      </c>
      <c r="X42" s="436"/>
      <c r="Y42" s="426"/>
      <c r="Z42" s="423"/>
      <c r="AA42" s="426"/>
      <c r="AB42" s="429"/>
      <c r="AC42" s="65"/>
    </row>
    <row r="43" spans="2:29" s="5" customFormat="1" ht="30" customHeight="1">
      <c r="B43" s="299"/>
      <c r="C43" s="439"/>
      <c r="D43" s="439"/>
      <c r="E43" s="443"/>
      <c r="F43" s="444"/>
      <c r="G43" s="246"/>
      <c r="H43" s="62"/>
      <c r="I43" s="63"/>
      <c r="J43" s="432"/>
      <c r="K43" s="432"/>
      <c r="L43" s="429"/>
      <c r="M43" s="63"/>
      <c r="N43" s="62"/>
      <c r="O43" s="62"/>
      <c r="P43" s="62"/>
      <c r="Q43" s="62"/>
      <c r="R43" s="63"/>
      <c r="S43" s="62"/>
      <c r="T43" s="62"/>
      <c r="U43" s="62"/>
      <c r="V43" s="62"/>
      <c r="W43" s="64">
        <f>((IF(S43=Datos!$B$83,0,IF(S43=Datos!$B$84,5,IF(S43=Datos!$B$85,10,IF(S43=Datos!$B$86,15,IF(S43=Datos!$B$87,20,IF(S43=Datos!$B$88,25,0)))))))/100)+((IF(T43=Datos!$B$83,0,IF(T43=Datos!$B$84,5,IF(T43=Datos!$B$85,10,IF(T43=Datos!$B$86,15,IF(T43=Datos!$B$87,20,IF(T43=Datos!$B$88,25,0)))))))/100)+((IF(U43=Datos!$B$83,0,IF(U43=Datos!$B$84,5,IF(U43=Datos!$B$85,10,IF(U43=Datos!$B$86,15,IF(U43=Datos!$B$87,20,IF(U43=Datos!$B$88,25,0)))))))/100)+((IF(V43=Datos!$B$83,0,IF(V43=Datos!$B$84,5,IF(V43=Datos!$B$85,10,IF(V43=Datos!$B$86,15,IF(V43=Datos!$B$87,20,IF(V43=Datos!$B$88,25,0)))))))/100)</f>
        <v>0</v>
      </c>
      <c r="X43" s="436"/>
      <c r="Y43" s="426"/>
      <c r="Z43" s="423"/>
      <c r="AA43" s="426"/>
      <c r="AB43" s="429"/>
      <c r="AC43" s="65"/>
    </row>
    <row r="44" spans="2:29" s="5" customFormat="1" ht="30" customHeight="1">
      <c r="B44" s="299"/>
      <c r="C44" s="439"/>
      <c r="D44" s="439"/>
      <c r="E44" s="443"/>
      <c r="F44" s="444"/>
      <c r="G44" s="246"/>
      <c r="H44" s="62"/>
      <c r="I44" s="63"/>
      <c r="J44" s="432"/>
      <c r="K44" s="432"/>
      <c r="L44" s="429"/>
      <c r="M44" s="63"/>
      <c r="N44" s="62"/>
      <c r="O44" s="62"/>
      <c r="P44" s="62"/>
      <c r="Q44" s="62"/>
      <c r="R44" s="63"/>
      <c r="S44" s="62"/>
      <c r="T44" s="62"/>
      <c r="U44" s="62"/>
      <c r="V44" s="62"/>
      <c r="W44" s="64">
        <f>((IF(S44=Datos!$B$83,0,IF(S44=Datos!$B$84,5,IF(S44=Datos!$B$85,10,IF(S44=Datos!$B$86,15,IF(S44=Datos!$B$87,20,IF(S44=Datos!$B$88,25,0)))))))/100)+((IF(T44=Datos!$B$83,0,IF(T44=Datos!$B$84,5,IF(T44=Datos!$B$85,10,IF(T44=Datos!$B$86,15,IF(T44=Datos!$B$87,20,IF(T44=Datos!$B$88,25,0)))))))/100)+((IF(U44=Datos!$B$83,0,IF(U44=Datos!$B$84,5,IF(U44=Datos!$B$85,10,IF(U44=Datos!$B$86,15,IF(U44=Datos!$B$87,20,IF(U44=Datos!$B$88,25,0)))))))/100)+((IF(V44=Datos!$B$83,0,IF(V44=Datos!$B$84,5,IF(V44=Datos!$B$85,10,IF(V44=Datos!$B$86,15,IF(V44=Datos!$B$87,20,IF(V44=Datos!$B$88,25,0)))))))/100)</f>
        <v>0</v>
      </c>
      <c r="X44" s="436"/>
      <c r="Y44" s="426"/>
      <c r="Z44" s="423"/>
      <c r="AA44" s="426"/>
      <c r="AB44" s="429"/>
      <c r="AC44" s="65"/>
    </row>
    <row r="45" spans="2:29" s="5" customFormat="1" ht="30" customHeight="1">
      <c r="B45" s="299"/>
      <c r="C45" s="439"/>
      <c r="D45" s="439"/>
      <c r="E45" s="443"/>
      <c r="F45" s="444"/>
      <c r="G45" s="246"/>
      <c r="H45" s="62"/>
      <c r="I45" s="63"/>
      <c r="J45" s="432"/>
      <c r="K45" s="432"/>
      <c r="L45" s="429"/>
      <c r="M45" s="63"/>
      <c r="N45" s="62"/>
      <c r="O45" s="62"/>
      <c r="P45" s="62"/>
      <c r="Q45" s="62"/>
      <c r="R45" s="63"/>
      <c r="S45" s="62"/>
      <c r="T45" s="62"/>
      <c r="U45" s="62"/>
      <c r="V45" s="62"/>
      <c r="W45" s="64">
        <f>((IF(S45=Datos!$B$83,0,IF(S45=Datos!$B$84,5,IF(S45=Datos!$B$85,10,IF(S45=Datos!$B$86,15,IF(S45=Datos!$B$87,20,IF(S45=Datos!$B$88,25,0)))))))/100)+((IF(T45=Datos!$B$83,0,IF(T45=Datos!$B$84,5,IF(T45=Datos!$B$85,10,IF(T45=Datos!$B$86,15,IF(T45=Datos!$B$87,20,IF(T45=Datos!$B$88,25,0)))))))/100)+((IF(U45=Datos!$B$83,0,IF(U45=Datos!$B$84,5,IF(U45=Datos!$B$85,10,IF(U45=Datos!$B$86,15,IF(U45=Datos!$B$87,20,IF(U45=Datos!$B$88,25,0)))))))/100)+((IF(V45=Datos!$B$83,0,IF(V45=Datos!$B$84,5,IF(V45=Datos!$B$85,10,IF(V45=Datos!$B$86,15,IF(V45=Datos!$B$87,20,IF(V45=Datos!$B$88,25,0)))))))/100)</f>
        <v>0</v>
      </c>
      <c r="X45" s="436"/>
      <c r="Y45" s="426"/>
      <c r="Z45" s="423"/>
      <c r="AA45" s="426"/>
      <c r="AB45" s="429"/>
      <c r="AC45" s="65"/>
    </row>
    <row r="46" spans="2:29" s="5" customFormat="1" ht="30" customHeight="1" thickBot="1">
      <c r="B46" s="300"/>
      <c r="C46" s="440"/>
      <c r="D46" s="440"/>
      <c r="E46" s="445"/>
      <c r="F46" s="446"/>
      <c r="G46" s="247"/>
      <c r="H46" s="88"/>
      <c r="I46" s="86"/>
      <c r="J46" s="433"/>
      <c r="K46" s="433"/>
      <c r="L46" s="430"/>
      <c r="M46" s="86"/>
      <c r="N46" s="88"/>
      <c r="O46" s="88"/>
      <c r="P46" s="88"/>
      <c r="Q46" s="88"/>
      <c r="R46" s="86"/>
      <c r="S46" s="88"/>
      <c r="T46" s="88"/>
      <c r="U46" s="88"/>
      <c r="V46" s="88"/>
      <c r="W46" s="87">
        <f>((IF(S46=Datos!$B$83,0,IF(S46=Datos!$B$84,5,IF(S46=Datos!$B$85,10,IF(S46=Datos!$B$86,15,IF(S46=Datos!$B$87,20,IF(S46=Datos!$B$88,25,0)))))))/100)+((IF(T46=Datos!$B$83,0,IF(T46=Datos!$B$84,5,IF(T46=Datos!$B$85,10,IF(T46=Datos!$B$86,15,IF(T46=Datos!$B$87,20,IF(T46=Datos!$B$88,25,0)))))))/100)+((IF(U46=Datos!$B$83,0,IF(U46=Datos!$B$84,5,IF(U46=Datos!$B$85,10,IF(U46=Datos!$B$86,15,IF(U46=Datos!$B$87,20,IF(U46=Datos!$B$88,25,0)))))))/100)+((IF(V46=Datos!$B$83,0,IF(V46=Datos!$B$84,5,IF(V46=Datos!$B$85,10,IF(V46=Datos!$B$86,15,IF(V46=Datos!$B$87,20,IF(V46=Datos!$B$88,25,0)))))))/100)</f>
        <v>0</v>
      </c>
      <c r="X46" s="437"/>
      <c r="Y46" s="427"/>
      <c r="Z46" s="424"/>
      <c r="AA46" s="427"/>
      <c r="AB46" s="430"/>
      <c r="AC46" s="69"/>
    </row>
    <row r="47" spans="2:29" s="5" customFormat="1" ht="30" customHeight="1">
      <c r="B47" s="298" t="str">
        <f>IF(Menú!$C$7="","-",Menú!$C$7)</f>
        <v>-</v>
      </c>
      <c r="C47" s="438"/>
      <c r="D47" s="438" t="str">
        <f>IF(B47="-","-",VLOOKUP(B47,Datos!$B$3:$C$25,2,FALSE))</f>
        <v>-</v>
      </c>
      <c r="E47" s="441"/>
      <c r="F47" s="442"/>
      <c r="G47" s="245"/>
      <c r="H47" s="83"/>
      <c r="I47" s="84"/>
      <c r="J47" s="431"/>
      <c r="K47" s="431"/>
      <c r="L47" s="428" t="str">
        <f>IF(AND(J47=Datos!$B$186,K47=Datos!$B$193),Datos!$D$186,IF(AND(J47=Datos!$B$186,K47=Datos!$B$194),Datos!$E$186,IF(AND(J47=Datos!$B$186,K47=Datos!$B$195),Datos!$F$186,IF(AND(J47=Datos!$B$186,K47=Datos!$B$196),Datos!$G$186,IF(AND(J47=Datos!$B$186,K47=Datos!$B$197),Datos!$H$186,IF(AND(J47=Datos!$B$187,K47=Datos!$B$193),Datos!$D$187,IF(AND(J47=Datos!$B$187,K47=Datos!$B$194),Datos!$E$187,IF(AND(J47=Datos!$B$187,K47=Datos!$B$195),Datos!$F$187,IF(AND(J47=Datos!$B$187,K47=Datos!$B$196),Datos!$G$187,IF(AND(J47=Datos!$B$187,K47=Datos!$B$197),Datos!$H$187,IF(AND(J47=Datos!$B$188,K47=Datos!$B$193),Datos!$D$188,IF(AND(J47=Datos!$B$188,K47=Datos!$B$194),Datos!$E$188,IF(AND(J47=Datos!$B$188,K47=Datos!$B$195),Datos!$F$188,IF(AND(J47=Datos!$B$188,K47=Datos!$B$196),Datos!$G$188,IF(AND(J47=Datos!$B$188,K47=Datos!$B$197),Datos!$H$188,IF(AND(J47=Datos!$B$189,K47=Datos!$B$193),Datos!$D$189,IF(AND(J47=Datos!$B$189,K47=Datos!$B$194),Datos!$E$189,IF(AND(J47=Datos!$B$189,K47=Datos!$B$195),Datos!$F$189,IF(AND(J47=Datos!$B$189,K47=Datos!$B$196),Datos!$G$189,IF(AND(J47=Datos!$B$189,K47=Datos!$B$197),Datos!$H$189,IF(AND(J47=Datos!$B$190,K47=Datos!$B$193),Datos!$D$190,IF(AND(J47=Datos!$B$190,K47=Datos!$B$194),Datos!$E$190,IF(AND(J47=Datos!$B$190,K47=Datos!$B$195),Datos!$F$190,IF(AND(J47=Datos!$B$190,K47=Datos!$B$196),Datos!$G$190,IF(AND(J47=Datos!$B$190,K47=Datos!$B$197),Datos!$H$190,"-")))))))))))))))))))))))))</f>
        <v>-</v>
      </c>
      <c r="M47" s="84"/>
      <c r="N47" s="83"/>
      <c r="O47" s="83"/>
      <c r="P47" s="83"/>
      <c r="Q47" s="83"/>
      <c r="R47" s="84"/>
      <c r="S47" s="83"/>
      <c r="T47" s="83"/>
      <c r="U47" s="83"/>
      <c r="V47" s="83"/>
      <c r="W47" s="82">
        <f>((IF(S47=Datos!$B$83,0,IF(S47=Datos!$B$84,5,IF(S47=Datos!$B$85,10,IF(S47=Datos!$B$86,15,IF(S47=Datos!$B$87,20,IF(S47=Datos!$B$88,25,0)))))))/100)+((IF(T47=Datos!$B$83,0,IF(T47=Datos!$B$84,5,IF(T47=Datos!$B$85,10,IF(T47=Datos!$B$86,15,IF(T47=Datos!$B$87,20,IF(T47=Datos!$B$88,25,0)))))))/100)+((IF(U47=Datos!$B$83,0,IF(U47=Datos!$B$84,5,IF(U47=Datos!$B$85,10,IF(U47=Datos!$B$86,15,IF(U47=Datos!$B$87,20,IF(U47=Datos!$B$88,25,0)))))))/100)+((IF(V47=Datos!$B$83,0,IF(V47=Datos!$B$84,5,IF(V47=Datos!$B$85,10,IF(V47=Datos!$B$86,15,IF(V47=Datos!$B$87,20,IF(V47=Datos!$B$88,25,0)))))))/100)</f>
        <v>0</v>
      </c>
      <c r="X47" s="435">
        <f>IF(ISERROR((IF(R47=Datos!$B$80,W47,0)+IF(R48=Datos!$B$80,W48,0)+IF(R49=Datos!$B$80,W49,0)+IF(R50=Datos!$B$80,W50,0)+IF(R51=Datos!$B$80,W51,0)+IF(R52=Datos!$B$80,W52,0))/(IF(R47=Datos!$B$80,1,0)+IF(R48=Datos!$B$80,1,0)+IF(R49=Datos!$B$80,1,0)+IF(R50=Datos!$B$80,1,0)+IF(R51=Datos!$B$80,1,0)+IF(R52=Datos!$B$80,1,0))),0,(IF(R47=Datos!$B$80,W47,0)+IF(R48=Datos!$B$80,W48,0)+IF(R49=Datos!$B$80,W49,0)+IF(R50=Datos!$B$80,W50,0)+IF(R51=Datos!$B$80,W51,0)+IF(R52=Datos!$B$80,W52,0))/(IF(R47=Datos!$B$80,1,0)+IF(R48=Datos!$B$80,1,0)+IF(R49=Datos!$B$80,1,0)+IF(R50=Datos!$B$80,1,0)+IF(R51=Datos!$B$80,1,0)+IF(R52=Datos!$B$80,1,0)))</f>
        <v>0</v>
      </c>
      <c r="Y47" s="425" t="str">
        <f>IF(J47="","-",(IF(X47&gt;0,(IF(J47=Datos!$B$65,Datos!$B$65,IF(AND(J47=Datos!$B$66,X47&gt;0.49),Datos!$B$65,IF(AND(J47=Datos!$B$67,X47&gt;0.74),Datos!$B$65,IF(AND(J47=Datos!$B$67,X47&lt;0.75,X47&gt;0.49),Datos!$B$66,IF(AND(J47=Datos!$B$68,X47&gt;0.74),Datos!$B$66,IF(AND(J47=Datos!$B$68,X47&lt;0.75,X47&gt;0.49),Datos!$B$67,IF(AND(J47=Datos!$B$69,X47&gt;0.74),Datos!$B$67,IF(AND(J47=Datos!$B$69,X47&lt;0.75,X47&gt;0.49),Datos!$B$68,J47))))))))),J47)))</f>
        <v>-</v>
      </c>
      <c r="Z47" s="422">
        <f>IF(ISERROR((IF(R47=Datos!$B$79,W47,0)+IF(R48=Datos!$B$79,W48,0)+IF(R49=Datos!$B$79,W49,0)+IF(R50=Datos!$B$79,W50,0)+IF(R51=Datos!$B$79,W51,0)+IF(R52=Datos!$B$79,W52,0))/(IF(R47=Datos!$B$79,1,0)+IF(R48=Datos!$B$79,1,0)+IF(R49=Datos!$B$79,1,0)+IF(R50=Datos!$B$79,1,0)+IF(R51=Datos!$B$79,1,0)+IF(R52=Datos!$B$79,1,0))),0,(IF(R47=Datos!$B$79,W47,0)+IF(R48=Datos!$B$79,W48,0)+IF(R49=Datos!$B$79,W49,0)+IF(R50=Datos!$B$79,W50,0)+IF(R51=Datos!$B$79,W51,0)+IF(R52=Datos!$B$79,W52,0))/(IF(R47=Datos!$B$79,1,0)+IF(R48=Datos!$B$79,1,0)+IF(R49=Datos!$B$79,1,0)+IF(R50=Datos!$B$79,1,0)+IF(R51=Datos!$B$79,1,0)+IF(R52=Datos!$B$79,1,0)))</f>
        <v>0</v>
      </c>
      <c r="AA47" s="425" t="str">
        <f>IF(K47="","-",(IF(Z47&gt;0,(IF(K47=Datos!$B$72,Datos!$B$72,IF(AND(K47=Datos!$B$73,Z47&gt;0.49),Datos!$B$72,IF(AND(K47=Datos!$B$74,Z47&gt;0.74),Datos!$B$72,IF(AND(K47=Datos!$B$74,Z47&lt;0.75,Z47&gt;0.49),Datos!$B$73,IF(AND(K47=Datos!$B$75,Z47&gt;0.74),Datos!$B$73,IF(AND(K47=Datos!$B$75,Z47&lt;0.75,Z47&gt;0.49),Datos!$B$74,IF(AND(K47=Datos!$B$76,Z47&gt;0.74),Datos!$B$74,IF(AND(K47=Datos!$B$76,Z47&lt;0.75,Z47&gt;0.49),Datos!$B$75,K47))))))))),K47)))</f>
        <v>-</v>
      </c>
      <c r="AB47" s="428" t="str">
        <f>IF(AND(Y47=Datos!$B$186,AA47=Datos!$B$193),Datos!$D$186,IF(AND(Y47=Datos!$B$186,AA47=Datos!$B$194),Datos!$E$186,IF(AND(Y47=Datos!$B$186,AA47=Datos!$B$195),Datos!$F$186,IF(AND(Y47=Datos!$B$186,AA47=Datos!$B$196),Datos!$G$186,IF(AND(Y47=Datos!$B$186,AA47=Datos!$B$197),Datos!$H$186,IF(AND(Y47=Datos!$B$187,AA47=Datos!$B$193),Datos!$D$187,IF(AND(Y47=Datos!$B$187,AA47=Datos!$B$194),Datos!$E$187,IF(AND(Y47=Datos!$B$187,AA47=Datos!$B$195),Datos!$F$187,IF(AND(Y47=Datos!$B$187,AA47=Datos!$B$196),Datos!$G$187,IF(AND(Y47=Datos!$B$187,AA47=Datos!$B$197),Datos!$H$187,IF(AND(Y47=Datos!$B$188,AA47=Datos!$B$193),Datos!$D$188,IF(AND(Y47=Datos!$B$188,AA47=Datos!$B$194),Datos!$E$188,IF(AND(Y47=Datos!$B$188,AA47=Datos!$B$195),Datos!$F$188,IF(AND(Y47=Datos!$B$188,AA47=Datos!$B$196),Datos!$G$188,IF(AND(Y47=Datos!$B$188,AA47=Datos!$B$197),Datos!$H$188,IF(AND(Y47=Datos!$B$189,AA47=Datos!$B$193),Datos!$D$189,IF(AND(Y47=Datos!$B$189,AA47=Datos!$B$194),Datos!$E$189,IF(AND(Y47=Datos!$B$189,AA47=Datos!$B$195),Datos!$F$189,IF(AND(Y47=Datos!$B$189,AA47=Datos!$B$196),Datos!$G$189,IF(AND(Y47=Datos!$B$189,AA47=Datos!$B$197),Datos!$H$189,IF(AND(Y47=Datos!$B$190,AA47=Datos!$B$193),Datos!$D$190,IF(AND(Y47=Datos!$B$190,AA47=Datos!$B$194),Datos!$E$190,IF(AND(Y47=Datos!$B$190,AA47=Datos!$B$195),Datos!$F$190,IF(AND(Y47=Datos!$B$190,AA47=Datos!$B$196),Datos!$G$190,IF(AND(Y47=Datos!$B$190,AA47=Datos!$B$197),Datos!$H$190,"-")))))))))))))))))))))))))</f>
        <v>-</v>
      </c>
      <c r="AC47" s="61"/>
    </row>
    <row r="48" spans="2:29" s="5" customFormat="1" ht="30" customHeight="1">
      <c r="B48" s="299"/>
      <c r="C48" s="439"/>
      <c r="D48" s="439"/>
      <c r="E48" s="443"/>
      <c r="F48" s="444"/>
      <c r="G48" s="246"/>
      <c r="H48" s="62"/>
      <c r="I48" s="63"/>
      <c r="J48" s="432"/>
      <c r="K48" s="432"/>
      <c r="L48" s="429"/>
      <c r="M48" s="63"/>
      <c r="N48" s="62"/>
      <c r="O48" s="62"/>
      <c r="P48" s="62"/>
      <c r="Q48" s="62"/>
      <c r="R48" s="63"/>
      <c r="S48" s="62"/>
      <c r="T48" s="62"/>
      <c r="U48" s="62"/>
      <c r="V48" s="62"/>
      <c r="W48" s="64">
        <f>((IF(S48=Datos!$B$83,0,IF(S48=Datos!$B$84,5,IF(S48=Datos!$B$85,10,IF(S48=Datos!$B$86,15,IF(S48=Datos!$B$87,20,IF(S48=Datos!$B$88,25,0)))))))/100)+((IF(T48=Datos!$B$83,0,IF(T48=Datos!$B$84,5,IF(T48=Datos!$B$85,10,IF(T48=Datos!$B$86,15,IF(T48=Datos!$B$87,20,IF(T48=Datos!$B$88,25,0)))))))/100)+((IF(U48=Datos!$B$83,0,IF(U48=Datos!$B$84,5,IF(U48=Datos!$B$85,10,IF(U48=Datos!$B$86,15,IF(U48=Datos!$B$87,20,IF(U48=Datos!$B$88,25,0)))))))/100)+((IF(V48=Datos!$B$83,0,IF(V48=Datos!$B$84,5,IF(V48=Datos!$B$85,10,IF(V48=Datos!$B$86,15,IF(V48=Datos!$B$87,20,IF(V48=Datos!$B$88,25,0)))))))/100)</f>
        <v>0</v>
      </c>
      <c r="X48" s="436"/>
      <c r="Y48" s="426"/>
      <c r="Z48" s="423"/>
      <c r="AA48" s="426"/>
      <c r="AB48" s="429"/>
      <c r="AC48" s="65"/>
    </row>
    <row r="49" spans="2:29" s="5" customFormat="1" ht="30" customHeight="1">
      <c r="B49" s="299"/>
      <c r="C49" s="439"/>
      <c r="D49" s="439"/>
      <c r="E49" s="443"/>
      <c r="F49" s="444"/>
      <c r="G49" s="246"/>
      <c r="H49" s="62"/>
      <c r="I49" s="63"/>
      <c r="J49" s="432"/>
      <c r="K49" s="432"/>
      <c r="L49" s="429"/>
      <c r="M49" s="63"/>
      <c r="N49" s="62"/>
      <c r="O49" s="62"/>
      <c r="P49" s="62"/>
      <c r="Q49" s="62"/>
      <c r="R49" s="63"/>
      <c r="S49" s="62"/>
      <c r="T49" s="62"/>
      <c r="U49" s="62"/>
      <c r="V49" s="62"/>
      <c r="W49" s="64">
        <f>((IF(S49=Datos!$B$83,0,IF(S49=Datos!$B$84,5,IF(S49=Datos!$B$85,10,IF(S49=Datos!$B$86,15,IF(S49=Datos!$B$87,20,IF(S49=Datos!$B$88,25,0)))))))/100)+((IF(T49=Datos!$B$83,0,IF(T49=Datos!$B$84,5,IF(T49=Datos!$B$85,10,IF(T49=Datos!$B$86,15,IF(T49=Datos!$B$87,20,IF(T49=Datos!$B$88,25,0)))))))/100)+((IF(U49=Datos!$B$83,0,IF(U49=Datos!$B$84,5,IF(U49=Datos!$B$85,10,IF(U49=Datos!$B$86,15,IF(U49=Datos!$B$87,20,IF(U49=Datos!$B$88,25,0)))))))/100)+((IF(V49=Datos!$B$83,0,IF(V49=Datos!$B$84,5,IF(V49=Datos!$B$85,10,IF(V49=Datos!$B$86,15,IF(V49=Datos!$B$87,20,IF(V49=Datos!$B$88,25,0)))))))/100)</f>
        <v>0</v>
      </c>
      <c r="X49" s="436"/>
      <c r="Y49" s="426"/>
      <c r="Z49" s="423"/>
      <c r="AA49" s="426"/>
      <c r="AB49" s="429"/>
      <c r="AC49" s="65"/>
    </row>
    <row r="50" spans="2:29" s="5" customFormat="1" ht="30" customHeight="1">
      <c r="B50" s="299"/>
      <c r="C50" s="439"/>
      <c r="D50" s="439"/>
      <c r="E50" s="443"/>
      <c r="F50" s="444"/>
      <c r="G50" s="246"/>
      <c r="H50" s="62"/>
      <c r="I50" s="63"/>
      <c r="J50" s="432"/>
      <c r="K50" s="432"/>
      <c r="L50" s="429"/>
      <c r="M50" s="63"/>
      <c r="N50" s="62"/>
      <c r="O50" s="62"/>
      <c r="P50" s="62"/>
      <c r="Q50" s="62"/>
      <c r="R50" s="63"/>
      <c r="S50" s="62"/>
      <c r="T50" s="62"/>
      <c r="U50" s="62"/>
      <c r="V50" s="62"/>
      <c r="W50" s="64">
        <f>((IF(S50=Datos!$B$83,0,IF(S50=Datos!$B$84,5,IF(S50=Datos!$B$85,10,IF(S50=Datos!$B$86,15,IF(S50=Datos!$B$87,20,IF(S50=Datos!$B$88,25,0)))))))/100)+((IF(T50=Datos!$B$83,0,IF(T50=Datos!$B$84,5,IF(T50=Datos!$B$85,10,IF(T50=Datos!$B$86,15,IF(T50=Datos!$B$87,20,IF(T50=Datos!$B$88,25,0)))))))/100)+((IF(U50=Datos!$B$83,0,IF(U50=Datos!$B$84,5,IF(U50=Datos!$B$85,10,IF(U50=Datos!$B$86,15,IF(U50=Datos!$B$87,20,IF(U50=Datos!$B$88,25,0)))))))/100)+((IF(V50=Datos!$B$83,0,IF(V50=Datos!$B$84,5,IF(V50=Datos!$B$85,10,IF(V50=Datos!$B$86,15,IF(V50=Datos!$B$87,20,IF(V50=Datos!$B$88,25,0)))))))/100)</f>
        <v>0</v>
      </c>
      <c r="X50" s="436"/>
      <c r="Y50" s="426"/>
      <c r="Z50" s="423"/>
      <c r="AA50" s="426"/>
      <c r="AB50" s="429"/>
      <c r="AC50" s="65"/>
    </row>
    <row r="51" spans="2:29" s="5" customFormat="1" ht="30" customHeight="1">
      <c r="B51" s="299"/>
      <c r="C51" s="439"/>
      <c r="D51" s="439"/>
      <c r="E51" s="443"/>
      <c r="F51" s="444"/>
      <c r="G51" s="246"/>
      <c r="H51" s="62"/>
      <c r="I51" s="63"/>
      <c r="J51" s="432"/>
      <c r="K51" s="432"/>
      <c r="L51" s="429"/>
      <c r="M51" s="63"/>
      <c r="N51" s="62"/>
      <c r="O51" s="62"/>
      <c r="P51" s="62"/>
      <c r="Q51" s="62"/>
      <c r="R51" s="63"/>
      <c r="S51" s="62"/>
      <c r="T51" s="62"/>
      <c r="U51" s="62"/>
      <c r="V51" s="62"/>
      <c r="W51" s="64">
        <f>((IF(S51=Datos!$B$83,0,IF(S51=Datos!$B$84,5,IF(S51=Datos!$B$85,10,IF(S51=Datos!$B$86,15,IF(S51=Datos!$B$87,20,IF(S51=Datos!$B$88,25,0)))))))/100)+((IF(T51=Datos!$B$83,0,IF(T51=Datos!$B$84,5,IF(T51=Datos!$B$85,10,IF(T51=Datos!$B$86,15,IF(T51=Datos!$B$87,20,IF(T51=Datos!$B$88,25,0)))))))/100)+((IF(U51=Datos!$B$83,0,IF(U51=Datos!$B$84,5,IF(U51=Datos!$B$85,10,IF(U51=Datos!$B$86,15,IF(U51=Datos!$B$87,20,IF(U51=Datos!$B$88,25,0)))))))/100)+((IF(V51=Datos!$B$83,0,IF(V51=Datos!$B$84,5,IF(V51=Datos!$B$85,10,IF(V51=Datos!$B$86,15,IF(V51=Datos!$B$87,20,IF(V51=Datos!$B$88,25,0)))))))/100)</f>
        <v>0</v>
      </c>
      <c r="X51" s="436"/>
      <c r="Y51" s="426"/>
      <c r="Z51" s="423"/>
      <c r="AA51" s="426"/>
      <c r="AB51" s="429"/>
      <c r="AC51" s="65"/>
    </row>
    <row r="52" spans="2:29" s="5" customFormat="1" ht="30" customHeight="1" thickBot="1">
      <c r="B52" s="300"/>
      <c r="C52" s="440"/>
      <c r="D52" s="440"/>
      <c r="E52" s="445"/>
      <c r="F52" s="446"/>
      <c r="G52" s="247"/>
      <c r="H52" s="88"/>
      <c r="I52" s="86"/>
      <c r="J52" s="433"/>
      <c r="K52" s="433"/>
      <c r="L52" s="430"/>
      <c r="M52" s="86"/>
      <c r="N52" s="88"/>
      <c r="O52" s="88"/>
      <c r="P52" s="88"/>
      <c r="Q52" s="88"/>
      <c r="R52" s="86"/>
      <c r="S52" s="88"/>
      <c r="T52" s="88"/>
      <c r="U52" s="88"/>
      <c r="V52" s="88"/>
      <c r="W52" s="87">
        <f>((IF(S52=Datos!$B$83,0,IF(S52=Datos!$B$84,5,IF(S52=Datos!$B$85,10,IF(S52=Datos!$B$86,15,IF(S52=Datos!$B$87,20,IF(S52=Datos!$B$88,25,0)))))))/100)+((IF(T52=Datos!$B$83,0,IF(T52=Datos!$B$84,5,IF(T52=Datos!$B$85,10,IF(T52=Datos!$B$86,15,IF(T52=Datos!$B$87,20,IF(T52=Datos!$B$88,25,0)))))))/100)+((IF(U52=Datos!$B$83,0,IF(U52=Datos!$B$84,5,IF(U52=Datos!$B$85,10,IF(U52=Datos!$B$86,15,IF(U52=Datos!$B$87,20,IF(U52=Datos!$B$88,25,0)))))))/100)+((IF(V52=Datos!$B$83,0,IF(V52=Datos!$B$84,5,IF(V52=Datos!$B$85,10,IF(V52=Datos!$B$86,15,IF(V52=Datos!$B$87,20,IF(V52=Datos!$B$88,25,0)))))))/100)</f>
        <v>0</v>
      </c>
      <c r="X52" s="437"/>
      <c r="Y52" s="427"/>
      <c r="Z52" s="424"/>
      <c r="AA52" s="427"/>
      <c r="AB52" s="430"/>
      <c r="AC52" s="69"/>
    </row>
    <row r="53" spans="2:29" s="5" customFormat="1" ht="30" customHeight="1">
      <c r="B53" s="298" t="str">
        <f>IF(Menú!$C$7="","-",Menú!$C$7)</f>
        <v>-</v>
      </c>
      <c r="C53" s="438"/>
      <c r="D53" s="438" t="str">
        <f>IF(B53="-","-",VLOOKUP(B53,Datos!$B$3:$C$25,2,FALSE))</f>
        <v>-</v>
      </c>
      <c r="E53" s="441"/>
      <c r="F53" s="442"/>
      <c r="G53" s="245"/>
      <c r="H53" s="83"/>
      <c r="I53" s="84"/>
      <c r="J53" s="431"/>
      <c r="K53" s="431"/>
      <c r="L53" s="428" t="str">
        <f>IF(AND(J53=Datos!$B$186,K53=Datos!$B$193),Datos!$D$186,IF(AND(J53=Datos!$B$186,K53=Datos!$B$194),Datos!$E$186,IF(AND(J53=Datos!$B$186,K53=Datos!$B$195),Datos!$F$186,IF(AND(J53=Datos!$B$186,K53=Datos!$B$196),Datos!$G$186,IF(AND(J53=Datos!$B$186,K53=Datos!$B$197),Datos!$H$186,IF(AND(J53=Datos!$B$187,K53=Datos!$B$193),Datos!$D$187,IF(AND(J53=Datos!$B$187,K53=Datos!$B$194),Datos!$E$187,IF(AND(J53=Datos!$B$187,K53=Datos!$B$195),Datos!$F$187,IF(AND(J53=Datos!$B$187,K53=Datos!$B$196),Datos!$G$187,IF(AND(J53=Datos!$B$187,K53=Datos!$B$197),Datos!$H$187,IF(AND(J53=Datos!$B$188,K53=Datos!$B$193),Datos!$D$188,IF(AND(J53=Datos!$B$188,K53=Datos!$B$194),Datos!$E$188,IF(AND(J53=Datos!$B$188,K53=Datos!$B$195),Datos!$F$188,IF(AND(J53=Datos!$B$188,K53=Datos!$B$196),Datos!$G$188,IF(AND(J53=Datos!$B$188,K53=Datos!$B$197),Datos!$H$188,IF(AND(J53=Datos!$B$189,K53=Datos!$B$193),Datos!$D$189,IF(AND(J53=Datos!$B$189,K53=Datos!$B$194),Datos!$E$189,IF(AND(J53=Datos!$B$189,K53=Datos!$B$195),Datos!$F$189,IF(AND(J53=Datos!$B$189,K53=Datos!$B$196),Datos!$G$189,IF(AND(J53=Datos!$B$189,K53=Datos!$B$197),Datos!$H$189,IF(AND(J53=Datos!$B$190,K53=Datos!$B$193),Datos!$D$190,IF(AND(J53=Datos!$B$190,K53=Datos!$B$194),Datos!$E$190,IF(AND(J53=Datos!$B$190,K53=Datos!$B$195),Datos!$F$190,IF(AND(J53=Datos!$B$190,K53=Datos!$B$196),Datos!$G$190,IF(AND(J53=Datos!$B$190,K53=Datos!$B$197),Datos!$H$190,"-")))))))))))))))))))))))))</f>
        <v>-</v>
      </c>
      <c r="M53" s="84"/>
      <c r="N53" s="83"/>
      <c r="O53" s="83"/>
      <c r="P53" s="83"/>
      <c r="Q53" s="83"/>
      <c r="R53" s="84"/>
      <c r="S53" s="83"/>
      <c r="T53" s="83"/>
      <c r="U53" s="83"/>
      <c r="V53" s="83"/>
      <c r="W53" s="82">
        <f>((IF(S53=Datos!$B$83,0,IF(S53=Datos!$B$84,5,IF(S53=Datos!$B$85,10,IF(S53=Datos!$B$86,15,IF(S53=Datos!$B$87,20,IF(S53=Datos!$B$88,25,0)))))))/100)+((IF(T53=Datos!$B$83,0,IF(T53=Datos!$B$84,5,IF(T53=Datos!$B$85,10,IF(T53=Datos!$B$86,15,IF(T53=Datos!$B$87,20,IF(T53=Datos!$B$88,25,0)))))))/100)+((IF(U53=Datos!$B$83,0,IF(U53=Datos!$B$84,5,IF(U53=Datos!$B$85,10,IF(U53=Datos!$B$86,15,IF(U53=Datos!$B$87,20,IF(U53=Datos!$B$88,25,0)))))))/100)+((IF(V53=Datos!$B$83,0,IF(V53=Datos!$B$84,5,IF(V53=Datos!$B$85,10,IF(V53=Datos!$B$86,15,IF(V53=Datos!$B$87,20,IF(V53=Datos!$B$88,25,0)))))))/100)</f>
        <v>0</v>
      </c>
      <c r="X53" s="435">
        <f>IF(ISERROR((IF(R53=Datos!$B$80,W53,0)+IF(R54=Datos!$B$80,W54,0)+IF(R55=Datos!$B$80,W55,0)+IF(R56=Datos!$B$80,W56,0)+IF(R57=Datos!$B$80,W57,0)+IF(R58=Datos!$B$80,W58,0))/(IF(R53=Datos!$B$80,1,0)+IF(R54=Datos!$B$80,1,0)+IF(R55=Datos!$B$80,1,0)+IF(R56=Datos!$B$80,1,0)+IF(R57=Datos!$B$80,1,0)+IF(R58=Datos!$B$80,1,0))),0,(IF(R53=Datos!$B$80,W53,0)+IF(R54=Datos!$B$80,W54,0)+IF(R55=Datos!$B$80,W55,0)+IF(R56=Datos!$B$80,W56,0)+IF(R57=Datos!$B$80,W57,0)+IF(R58=Datos!$B$80,W58,0))/(IF(R53=Datos!$B$80,1,0)+IF(R54=Datos!$B$80,1,0)+IF(R55=Datos!$B$80,1,0)+IF(R56=Datos!$B$80,1,0)+IF(R57=Datos!$B$80,1,0)+IF(R58=Datos!$B$80,1,0)))</f>
        <v>0</v>
      </c>
      <c r="Y53" s="425" t="str">
        <f>IF(J53="","-",(IF(X53&gt;0,(IF(J53=Datos!$B$65,Datos!$B$65,IF(AND(J53=Datos!$B$66,X53&gt;0.49),Datos!$B$65,IF(AND(J53=Datos!$B$67,X53&gt;0.74),Datos!$B$65,IF(AND(J53=Datos!$B$67,X53&lt;0.75,X53&gt;0.49),Datos!$B$66,IF(AND(J53=Datos!$B$68,X53&gt;0.74),Datos!$B$66,IF(AND(J53=Datos!$B$68,X53&lt;0.75,X53&gt;0.49),Datos!$B$67,IF(AND(J53=Datos!$B$69,X53&gt;0.74),Datos!$B$67,IF(AND(J53=Datos!$B$69,X53&lt;0.75,X53&gt;0.49),Datos!$B$68,J53))))))))),J53)))</f>
        <v>-</v>
      </c>
      <c r="Z53" s="422">
        <f>IF(ISERROR((IF(R53=Datos!$B$79,W53,0)+IF(R54=Datos!$B$79,W54,0)+IF(R55=Datos!$B$79,W55,0)+IF(R56=Datos!$B$79,W56,0)+IF(R57=Datos!$B$79,W57,0)+IF(R58=Datos!$B$79,W58,0))/(IF(R53=Datos!$B$79,1,0)+IF(R54=Datos!$B$79,1,0)+IF(R55=Datos!$B$79,1,0)+IF(R56=Datos!$B$79,1,0)+IF(R57=Datos!$B$79,1,0)+IF(R58=Datos!$B$79,1,0))),0,(IF(R53=Datos!$B$79,W53,0)+IF(R54=Datos!$B$79,W54,0)+IF(R55=Datos!$B$79,W55,0)+IF(R56=Datos!$B$79,W56,0)+IF(R57=Datos!$B$79,W57,0)+IF(R58=Datos!$B$79,W58,0))/(IF(R53=Datos!$B$79,1,0)+IF(R54=Datos!$B$79,1,0)+IF(R55=Datos!$B$79,1,0)+IF(R56=Datos!$B$79,1,0)+IF(R57=Datos!$B$79,1,0)+IF(R58=Datos!$B$79,1,0)))</f>
        <v>0</v>
      </c>
      <c r="AA53" s="425" t="str">
        <f>IF(K53="","-",(IF(Z53&gt;0,(IF(K53=Datos!$B$72,Datos!$B$72,IF(AND(K53=Datos!$B$73,Z53&gt;0.49),Datos!$B$72,IF(AND(K53=Datos!$B$74,Z53&gt;0.74),Datos!$B$72,IF(AND(K53=Datos!$B$74,Z53&lt;0.75,Z53&gt;0.49),Datos!$B$73,IF(AND(K53=Datos!$B$75,Z53&gt;0.74),Datos!$B$73,IF(AND(K53=Datos!$B$75,Z53&lt;0.75,Z53&gt;0.49),Datos!$B$74,IF(AND(K53=Datos!$B$76,Z53&gt;0.74),Datos!$B$74,IF(AND(K53=Datos!$B$76,Z53&lt;0.75,Z53&gt;0.49),Datos!$B$75,K53))))))))),K53)))</f>
        <v>-</v>
      </c>
      <c r="AB53" s="428" t="str">
        <f>IF(AND(Y53=Datos!$B$186,AA53=Datos!$B$193),Datos!$D$186,IF(AND(Y53=Datos!$B$186,AA53=Datos!$B$194),Datos!$E$186,IF(AND(Y53=Datos!$B$186,AA53=Datos!$B$195),Datos!$F$186,IF(AND(Y53=Datos!$B$186,AA53=Datos!$B$196),Datos!$G$186,IF(AND(Y53=Datos!$B$186,AA53=Datos!$B$197),Datos!$H$186,IF(AND(Y53=Datos!$B$187,AA53=Datos!$B$193),Datos!$D$187,IF(AND(Y53=Datos!$B$187,AA53=Datos!$B$194),Datos!$E$187,IF(AND(Y53=Datos!$B$187,AA53=Datos!$B$195),Datos!$F$187,IF(AND(Y53=Datos!$B$187,AA53=Datos!$B$196),Datos!$G$187,IF(AND(Y53=Datos!$B$187,AA53=Datos!$B$197),Datos!$H$187,IF(AND(Y53=Datos!$B$188,AA53=Datos!$B$193),Datos!$D$188,IF(AND(Y53=Datos!$B$188,AA53=Datos!$B$194),Datos!$E$188,IF(AND(Y53=Datos!$B$188,AA53=Datos!$B$195),Datos!$F$188,IF(AND(Y53=Datos!$B$188,AA53=Datos!$B$196),Datos!$G$188,IF(AND(Y53=Datos!$B$188,AA53=Datos!$B$197),Datos!$H$188,IF(AND(Y53=Datos!$B$189,AA53=Datos!$B$193),Datos!$D$189,IF(AND(Y53=Datos!$B$189,AA53=Datos!$B$194),Datos!$E$189,IF(AND(Y53=Datos!$B$189,AA53=Datos!$B$195),Datos!$F$189,IF(AND(Y53=Datos!$B$189,AA53=Datos!$B$196),Datos!$G$189,IF(AND(Y53=Datos!$B$189,AA53=Datos!$B$197),Datos!$H$189,IF(AND(Y53=Datos!$B$190,AA53=Datos!$B$193),Datos!$D$190,IF(AND(Y53=Datos!$B$190,AA53=Datos!$B$194),Datos!$E$190,IF(AND(Y53=Datos!$B$190,AA53=Datos!$B$195),Datos!$F$190,IF(AND(Y53=Datos!$B$190,AA53=Datos!$B$196),Datos!$G$190,IF(AND(Y53=Datos!$B$190,AA53=Datos!$B$197),Datos!$H$190,"-")))))))))))))))))))))))))</f>
        <v>-</v>
      </c>
      <c r="AC53" s="61"/>
    </row>
    <row r="54" spans="2:29" s="5" customFormat="1" ht="30" customHeight="1">
      <c r="B54" s="299"/>
      <c r="C54" s="439"/>
      <c r="D54" s="439"/>
      <c r="E54" s="443"/>
      <c r="F54" s="444"/>
      <c r="G54" s="246"/>
      <c r="H54" s="62"/>
      <c r="I54" s="63"/>
      <c r="J54" s="432"/>
      <c r="K54" s="432"/>
      <c r="L54" s="429"/>
      <c r="M54" s="63"/>
      <c r="N54" s="62"/>
      <c r="O54" s="62"/>
      <c r="P54" s="62"/>
      <c r="Q54" s="62"/>
      <c r="R54" s="63"/>
      <c r="S54" s="62"/>
      <c r="T54" s="62"/>
      <c r="U54" s="62"/>
      <c r="V54" s="62"/>
      <c r="W54" s="64">
        <f>((IF(S54=Datos!$B$83,0,IF(S54=Datos!$B$84,5,IF(S54=Datos!$B$85,10,IF(S54=Datos!$B$86,15,IF(S54=Datos!$B$87,20,IF(S54=Datos!$B$88,25,0)))))))/100)+((IF(T54=Datos!$B$83,0,IF(T54=Datos!$B$84,5,IF(T54=Datos!$B$85,10,IF(T54=Datos!$B$86,15,IF(T54=Datos!$B$87,20,IF(T54=Datos!$B$88,25,0)))))))/100)+((IF(U54=Datos!$B$83,0,IF(U54=Datos!$B$84,5,IF(U54=Datos!$B$85,10,IF(U54=Datos!$B$86,15,IF(U54=Datos!$B$87,20,IF(U54=Datos!$B$88,25,0)))))))/100)+((IF(V54=Datos!$B$83,0,IF(V54=Datos!$B$84,5,IF(V54=Datos!$B$85,10,IF(V54=Datos!$B$86,15,IF(V54=Datos!$B$87,20,IF(V54=Datos!$B$88,25,0)))))))/100)</f>
        <v>0</v>
      </c>
      <c r="X54" s="436"/>
      <c r="Y54" s="426"/>
      <c r="Z54" s="423"/>
      <c r="AA54" s="426"/>
      <c r="AB54" s="429"/>
      <c r="AC54" s="65"/>
    </row>
    <row r="55" spans="2:29" s="5" customFormat="1" ht="30" customHeight="1">
      <c r="B55" s="299"/>
      <c r="C55" s="439"/>
      <c r="D55" s="439"/>
      <c r="E55" s="443"/>
      <c r="F55" s="444"/>
      <c r="G55" s="246"/>
      <c r="H55" s="62"/>
      <c r="I55" s="63"/>
      <c r="J55" s="432"/>
      <c r="K55" s="432"/>
      <c r="L55" s="429"/>
      <c r="M55" s="63"/>
      <c r="N55" s="62"/>
      <c r="O55" s="62"/>
      <c r="P55" s="62"/>
      <c r="Q55" s="62"/>
      <c r="R55" s="63"/>
      <c r="S55" s="62"/>
      <c r="T55" s="62"/>
      <c r="U55" s="62"/>
      <c r="V55" s="62"/>
      <c r="W55" s="64">
        <f>((IF(S55=Datos!$B$83,0,IF(S55=Datos!$B$84,5,IF(S55=Datos!$B$85,10,IF(S55=Datos!$B$86,15,IF(S55=Datos!$B$87,20,IF(S55=Datos!$B$88,25,0)))))))/100)+((IF(T55=Datos!$B$83,0,IF(T55=Datos!$B$84,5,IF(T55=Datos!$B$85,10,IF(T55=Datos!$B$86,15,IF(T55=Datos!$B$87,20,IF(T55=Datos!$B$88,25,0)))))))/100)+((IF(U55=Datos!$B$83,0,IF(U55=Datos!$B$84,5,IF(U55=Datos!$B$85,10,IF(U55=Datos!$B$86,15,IF(U55=Datos!$B$87,20,IF(U55=Datos!$B$88,25,0)))))))/100)+((IF(V55=Datos!$B$83,0,IF(V55=Datos!$B$84,5,IF(V55=Datos!$B$85,10,IF(V55=Datos!$B$86,15,IF(V55=Datos!$B$87,20,IF(V55=Datos!$B$88,25,0)))))))/100)</f>
        <v>0</v>
      </c>
      <c r="X55" s="436"/>
      <c r="Y55" s="426"/>
      <c r="Z55" s="423"/>
      <c r="AA55" s="426"/>
      <c r="AB55" s="429"/>
      <c r="AC55" s="65"/>
    </row>
    <row r="56" spans="2:29" s="5" customFormat="1" ht="30" customHeight="1">
      <c r="B56" s="299"/>
      <c r="C56" s="439"/>
      <c r="D56" s="439"/>
      <c r="E56" s="443"/>
      <c r="F56" s="444"/>
      <c r="G56" s="246"/>
      <c r="H56" s="62"/>
      <c r="I56" s="63"/>
      <c r="J56" s="432"/>
      <c r="K56" s="432"/>
      <c r="L56" s="429"/>
      <c r="M56" s="63"/>
      <c r="N56" s="62"/>
      <c r="O56" s="62"/>
      <c r="P56" s="62"/>
      <c r="Q56" s="62"/>
      <c r="R56" s="63"/>
      <c r="S56" s="62"/>
      <c r="T56" s="62"/>
      <c r="U56" s="62"/>
      <c r="V56" s="62"/>
      <c r="W56" s="64">
        <f>((IF(S56=Datos!$B$83,0,IF(S56=Datos!$B$84,5,IF(S56=Datos!$B$85,10,IF(S56=Datos!$B$86,15,IF(S56=Datos!$B$87,20,IF(S56=Datos!$B$88,25,0)))))))/100)+((IF(T56=Datos!$B$83,0,IF(T56=Datos!$B$84,5,IF(T56=Datos!$B$85,10,IF(T56=Datos!$B$86,15,IF(T56=Datos!$B$87,20,IF(T56=Datos!$B$88,25,0)))))))/100)+((IF(U56=Datos!$B$83,0,IF(U56=Datos!$B$84,5,IF(U56=Datos!$B$85,10,IF(U56=Datos!$B$86,15,IF(U56=Datos!$B$87,20,IF(U56=Datos!$B$88,25,0)))))))/100)+((IF(V56=Datos!$B$83,0,IF(V56=Datos!$B$84,5,IF(V56=Datos!$B$85,10,IF(V56=Datos!$B$86,15,IF(V56=Datos!$B$87,20,IF(V56=Datos!$B$88,25,0)))))))/100)</f>
        <v>0</v>
      </c>
      <c r="X56" s="436"/>
      <c r="Y56" s="426"/>
      <c r="Z56" s="423"/>
      <c r="AA56" s="426"/>
      <c r="AB56" s="429"/>
      <c r="AC56" s="65"/>
    </row>
    <row r="57" spans="2:29" s="5" customFormat="1" ht="30" customHeight="1">
      <c r="B57" s="299"/>
      <c r="C57" s="439"/>
      <c r="D57" s="439"/>
      <c r="E57" s="443"/>
      <c r="F57" s="444"/>
      <c r="G57" s="246"/>
      <c r="H57" s="62"/>
      <c r="I57" s="63"/>
      <c r="J57" s="432"/>
      <c r="K57" s="432"/>
      <c r="L57" s="429"/>
      <c r="M57" s="63"/>
      <c r="N57" s="62"/>
      <c r="O57" s="62"/>
      <c r="P57" s="62"/>
      <c r="Q57" s="62"/>
      <c r="R57" s="63"/>
      <c r="S57" s="62"/>
      <c r="T57" s="62"/>
      <c r="U57" s="62"/>
      <c r="V57" s="62"/>
      <c r="W57" s="64">
        <f>((IF(S57=Datos!$B$83,0,IF(S57=Datos!$B$84,5,IF(S57=Datos!$B$85,10,IF(S57=Datos!$B$86,15,IF(S57=Datos!$B$87,20,IF(S57=Datos!$B$88,25,0)))))))/100)+((IF(T57=Datos!$B$83,0,IF(T57=Datos!$B$84,5,IF(T57=Datos!$B$85,10,IF(T57=Datos!$B$86,15,IF(T57=Datos!$B$87,20,IF(T57=Datos!$B$88,25,0)))))))/100)+((IF(U57=Datos!$B$83,0,IF(U57=Datos!$B$84,5,IF(U57=Datos!$B$85,10,IF(U57=Datos!$B$86,15,IF(U57=Datos!$B$87,20,IF(U57=Datos!$B$88,25,0)))))))/100)+((IF(V57=Datos!$B$83,0,IF(V57=Datos!$B$84,5,IF(V57=Datos!$B$85,10,IF(V57=Datos!$B$86,15,IF(V57=Datos!$B$87,20,IF(V57=Datos!$B$88,25,0)))))))/100)</f>
        <v>0</v>
      </c>
      <c r="X57" s="436"/>
      <c r="Y57" s="426"/>
      <c r="Z57" s="423"/>
      <c r="AA57" s="426"/>
      <c r="AB57" s="429"/>
      <c r="AC57" s="65"/>
    </row>
    <row r="58" spans="2:29" s="5" customFormat="1" ht="30" customHeight="1" thickBot="1">
      <c r="B58" s="300"/>
      <c r="C58" s="440"/>
      <c r="D58" s="440"/>
      <c r="E58" s="445"/>
      <c r="F58" s="446"/>
      <c r="G58" s="247"/>
      <c r="H58" s="88"/>
      <c r="I58" s="86"/>
      <c r="J58" s="433"/>
      <c r="K58" s="433"/>
      <c r="L58" s="430"/>
      <c r="M58" s="86"/>
      <c r="N58" s="88"/>
      <c r="O58" s="88"/>
      <c r="P58" s="88"/>
      <c r="Q58" s="88"/>
      <c r="R58" s="86"/>
      <c r="S58" s="88"/>
      <c r="T58" s="88"/>
      <c r="U58" s="88"/>
      <c r="V58" s="88"/>
      <c r="W58" s="87">
        <f>((IF(S58=Datos!$B$83,0,IF(S58=Datos!$B$84,5,IF(S58=Datos!$B$85,10,IF(S58=Datos!$B$86,15,IF(S58=Datos!$B$87,20,IF(S58=Datos!$B$88,25,0)))))))/100)+((IF(T58=Datos!$B$83,0,IF(T58=Datos!$B$84,5,IF(T58=Datos!$B$85,10,IF(T58=Datos!$B$86,15,IF(T58=Datos!$B$87,20,IF(T58=Datos!$B$88,25,0)))))))/100)+((IF(U58=Datos!$B$83,0,IF(U58=Datos!$B$84,5,IF(U58=Datos!$B$85,10,IF(U58=Datos!$B$86,15,IF(U58=Datos!$B$87,20,IF(U58=Datos!$B$88,25,0)))))))/100)+((IF(V58=Datos!$B$83,0,IF(V58=Datos!$B$84,5,IF(V58=Datos!$B$85,10,IF(V58=Datos!$B$86,15,IF(V58=Datos!$B$87,20,IF(V58=Datos!$B$88,25,0)))))))/100)</f>
        <v>0</v>
      </c>
      <c r="X58" s="437"/>
      <c r="Y58" s="427"/>
      <c r="Z58" s="424"/>
      <c r="AA58" s="427"/>
      <c r="AB58" s="430"/>
      <c r="AC58" s="69"/>
    </row>
    <row r="59" spans="2:29" s="5" customFormat="1" ht="30" customHeight="1">
      <c r="B59" s="298" t="str">
        <f>IF(Menú!$C$7="","-",Menú!$C$7)</f>
        <v>-</v>
      </c>
      <c r="C59" s="438"/>
      <c r="D59" s="438" t="str">
        <f>IF(B59="-","-",VLOOKUP(B59,Datos!$B$3:$C$25,2,FALSE))</f>
        <v>-</v>
      </c>
      <c r="E59" s="441"/>
      <c r="F59" s="442"/>
      <c r="G59" s="245"/>
      <c r="H59" s="83"/>
      <c r="I59" s="84"/>
      <c r="J59" s="431"/>
      <c r="K59" s="431"/>
      <c r="L59" s="428" t="str">
        <f>IF(AND(J59=Datos!$B$186,K59=Datos!$B$193),Datos!$D$186,IF(AND(J59=Datos!$B$186,K59=Datos!$B$194),Datos!$E$186,IF(AND(J59=Datos!$B$186,K59=Datos!$B$195),Datos!$F$186,IF(AND(J59=Datos!$B$186,K59=Datos!$B$196),Datos!$G$186,IF(AND(J59=Datos!$B$186,K59=Datos!$B$197),Datos!$H$186,IF(AND(J59=Datos!$B$187,K59=Datos!$B$193),Datos!$D$187,IF(AND(J59=Datos!$B$187,K59=Datos!$B$194),Datos!$E$187,IF(AND(J59=Datos!$B$187,K59=Datos!$B$195),Datos!$F$187,IF(AND(J59=Datos!$B$187,K59=Datos!$B$196),Datos!$G$187,IF(AND(J59=Datos!$B$187,K59=Datos!$B$197),Datos!$H$187,IF(AND(J59=Datos!$B$188,K59=Datos!$B$193),Datos!$D$188,IF(AND(J59=Datos!$B$188,K59=Datos!$B$194),Datos!$E$188,IF(AND(J59=Datos!$B$188,K59=Datos!$B$195),Datos!$F$188,IF(AND(J59=Datos!$B$188,K59=Datos!$B$196),Datos!$G$188,IF(AND(J59=Datos!$B$188,K59=Datos!$B$197),Datos!$H$188,IF(AND(J59=Datos!$B$189,K59=Datos!$B$193),Datos!$D$189,IF(AND(J59=Datos!$B$189,K59=Datos!$B$194),Datos!$E$189,IF(AND(J59=Datos!$B$189,K59=Datos!$B$195),Datos!$F$189,IF(AND(J59=Datos!$B$189,K59=Datos!$B$196),Datos!$G$189,IF(AND(J59=Datos!$B$189,K59=Datos!$B$197),Datos!$H$189,IF(AND(J59=Datos!$B$190,K59=Datos!$B$193),Datos!$D$190,IF(AND(J59=Datos!$B$190,K59=Datos!$B$194),Datos!$E$190,IF(AND(J59=Datos!$B$190,K59=Datos!$B$195),Datos!$F$190,IF(AND(J59=Datos!$B$190,K59=Datos!$B$196),Datos!$G$190,IF(AND(J59=Datos!$B$190,K59=Datos!$B$197),Datos!$H$190,"-")))))))))))))))))))))))))</f>
        <v>-</v>
      </c>
      <c r="M59" s="84"/>
      <c r="N59" s="83"/>
      <c r="O59" s="83"/>
      <c r="P59" s="83"/>
      <c r="Q59" s="83"/>
      <c r="R59" s="84"/>
      <c r="S59" s="83"/>
      <c r="T59" s="83"/>
      <c r="U59" s="83"/>
      <c r="V59" s="83"/>
      <c r="W59" s="82">
        <f>((IF(S59=Datos!$B$83,0,IF(S59=Datos!$B$84,5,IF(S59=Datos!$B$85,10,IF(S59=Datos!$B$86,15,IF(S59=Datos!$B$87,20,IF(S59=Datos!$B$88,25,0)))))))/100)+((IF(T59=Datos!$B$83,0,IF(T59=Datos!$B$84,5,IF(T59=Datos!$B$85,10,IF(T59=Datos!$B$86,15,IF(T59=Datos!$B$87,20,IF(T59=Datos!$B$88,25,0)))))))/100)+((IF(U59=Datos!$B$83,0,IF(U59=Datos!$B$84,5,IF(U59=Datos!$B$85,10,IF(U59=Datos!$B$86,15,IF(U59=Datos!$B$87,20,IF(U59=Datos!$B$88,25,0)))))))/100)+((IF(V59=Datos!$B$83,0,IF(V59=Datos!$B$84,5,IF(V59=Datos!$B$85,10,IF(V59=Datos!$B$86,15,IF(V59=Datos!$B$87,20,IF(V59=Datos!$B$88,25,0)))))))/100)</f>
        <v>0</v>
      </c>
      <c r="X59" s="435">
        <f>IF(ISERROR((IF(R59=Datos!$B$80,W59,0)+IF(R60=Datos!$B$80,W60,0)+IF(R61=Datos!$B$80,W61,0)+IF(R62=Datos!$B$80,W62,0)+IF(R63=Datos!$B$80,W63,0)+IF(R64=Datos!$B$80,W64,0))/(IF(R59=Datos!$B$80,1,0)+IF(R60=Datos!$B$80,1,0)+IF(R61=Datos!$B$80,1,0)+IF(R62=Datos!$B$80,1,0)+IF(R63=Datos!$B$80,1,0)+IF(R64=Datos!$B$80,1,0))),0,(IF(R59=Datos!$B$80,W59,0)+IF(R60=Datos!$B$80,W60,0)+IF(R61=Datos!$B$80,W61,0)+IF(R62=Datos!$B$80,W62,0)+IF(R63=Datos!$B$80,W63,0)+IF(R64=Datos!$B$80,W64,0))/(IF(R59=Datos!$B$80,1,0)+IF(R60=Datos!$B$80,1,0)+IF(R61=Datos!$B$80,1,0)+IF(R62=Datos!$B$80,1,0)+IF(R63=Datos!$B$80,1,0)+IF(R64=Datos!$B$80,1,0)))</f>
        <v>0</v>
      </c>
      <c r="Y59" s="425" t="str">
        <f>IF(J59="","-",(IF(X59&gt;0,(IF(J59=Datos!$B$65,Datos!$B$65,IF(AND(J59=Datos!$B$66,X59&gt;0.49),Datos!$B$65,IF(AND(J59=Datos!$B$67,X59&gt;0.74),Datos!$B$65,IF(AND(J59=Datos!$B$67,X59&lt;0.75,X59&gt;0.49),Datos!$B$66,IF(AND(J59=Datos!$B$68,X59&gt;0.74),Datos!$B$66,IF(AND(J59=Datos!$B$68,X59&lt;0.75,X59&gt;0.49),Datos!$B$67,IF(AND(J59=Datos!$B$69,X59&gt;0.74),Datos!$B$67,IF(AND(J59=Datos!$B$69,X59&lt;0.75,X59&gt;0.49),Datos!$B$68,J59))))))))),J59)))</f>
        <v>-</v>
      </c>
      <c r="Z59" s="422">
        <f>IF(ISERROR((IF(R59=Datos!$B$79,W59,0)+IF(R60=Datos!$B$79,W60,0)+IF(R61=Datos!$B$79,W61,0)+IF(R62=Datos!$B$79,W62,0)+IF(R63=Datos!$B$79,W63,0)+IF(R64=Datos!$B$79,W64,0))/(IF(R59=Datos!$B$79,1,0)+IF(R60=Datos!$B$79,1,0)+IF(R61=Datos!$B$79,1,0)+IF(R62=Datos!$B$79,1,0)+IF(R63=Datos!$B$79,1,0)+IF(R64=Datos!$B$79,1,0))),0,(IF(R59=Datos!$B$79,W59,0)+IF(R60=Datos!$B$79,W60,0)+IF(R61=Datos!$B$79,W61,0)+IF(R62=Datos!$B$79,W62,0)+IF(R63=Datos!$B$79,W63,0)+IF(R64=Datos!$B$79,W64,0))/(IF(R59=Datos!$B$79,1,0)+IF(R60=Datos!$B$79,1,0)+IF(R61=Datos!$B$79,1,0)+IF(R62=Datos!$B$79,1,0)+IF(R63=Datos!$B$79,1,0)+IF(R64=Datos!$B$79,1,0)))</f>
        <v>0</v>
      </c>
      <c r="AA59" s="425" t="str">
        <f>IF(K59="","-",(IF(Z59&gt;0,(IF(K59=Datos!$B$72,Datos!$B$72,IF(AND(K59=Datos!$B$73,Z59&gt;0.49),Datos!$B$72,IF(AND(K59=Datos!$B$74,Z59&gt;0.74),Datos!$B$72,IF(AND(K59=Datos!$B$74,Z59&lt;0.75,Z59&gt;0.49),Datos!$B$73,IF(AND(K59=Datos!$B$75,Z59&gt;0.74),Datos!$B$73,IF(AND(K59=Datos!$B$75,Z59&lt;0.75,Z59&gt;0.49),Datos!$B$74,IF(AND(K59=Datos!$B$76,Z59&gt;0.74),Datos!$B$74,IF(AND(K59=Datos!$B$76,Z59&lt;0.75,Z59&gt;0.49),Datos!$B$75,K59))))))))),K59)))</f>
        <v>-</v>
      </c>
      <c r="AB59" s="428" t="str">
        <f>IF(AND(Y59=Datos!$B$186,AA59=Datos!$B$193),Datos!$D$186,IF(AND(Y59=Datos!$B$186,AA59=Datos!$B$194),Datos!$E$186,IF(AND(Y59=Datos!$B$186,AA59=Datos!$B$195),Datos!$F$186,IF(AND(Y59=Datos!$B$186,AA59=Datos!$B$196),Datos!$G$186,IF(AND(Y59=Datos!$B$186,AA59=Datos!$B$197),Datos!$H$186,IF(AND(Y59=Datos!$B$187,AA59=Datos!$B$193),Datos!$D$187,IF(AND(Y59=Datos!$B$187,AA59=Datos!$B$194),Datos!$E$187,IF(AND(Y59=Datos!$B$187,AA59=Datos!$B$195),Datos!$F$187,IF(AND(Y59=Datos!$B$187,AA59=Datos!$B$196),Datos!$G$187,IF(AND(Y59=Datos!$B$187,AA59=Datos!$B$197),Datos!$H$187,IF(AND(Y59=Datos!$B$188,AA59=Datos!$B$193),Datos!$D$188,IF(AND(Y59=Datos!$B$188,AA59=Datos!$B$194),Datos!$E$188,IF(AND(Y59=Datos!$B$188,AA59=Datos!$B$195),Datos!$F$188,IF(AND(Y59=Datos!$B$188,AA59=Datos!$B$196),Datos!$G$188,IF(AND(Y59=Datos!$B$188,AA59=Datos!$B$197),Datos!$H$188,IF(AND(Y59=Datos!$B$189,AA59=Datos!$B$193),Datos!$D$189,IF(AND(Y59=Datos!$B$189,AA59=Datos!$B$194),Datos!$E$189,IF(AND(Y59=Datos!$B$189,AA59=Datos!$B$195),Datos!$F$189,IF(AND(Y59=Datos!$B$189,AA59=Datos!$B$196),Datos!$G$189,IF(AND(Y59=Datos!$B$189,AA59=Datos!$B$197),Datos!$H$189,IF(AND(Y59=Datos!$B$190,AA59=Datos!$B$193),Datos!$D$190,IF(AND(Y59=Datos!$B$190,AA59=Datos!$B$194),Datos!$E$190,IF(AND(Y59=Datos!$B$190,AA59=Datos!$B$195),Datos!$F$190,IF(AND(Y59=Datos!$B$190,AA59=Datos!$B$196),Datos!$G$190,IF(AND(Y59=Datos!$B$190,AA59=Datos!$B$197),Datos!$H$190,"-")))))))))))))))))))))))))</f>
        <v>-</v>
      </c>
      <c r="AC59" s="61"/>
    </row>
    <row r="60" spans="2:29" s="5" customFormat="1" ht="30" customHeight="1">
      <c r="B60" s="299"/>
      <c r="C60" s="439"/>
      <c r="D60" s="439"/>
      <c r="E60" s="443"/>
      <c r="F60" s="444"/>
      <c r="G60" s="246"/>
      <c r="H60" s="62"/>
      <c r="I60" s="63"/>
      <c r="J60" s="432"/>
      <c r="K60" s="432"/>
      <c r="L60" s="429"/>
      <c r="M60" s="63"/>
      <c r="N60" s="62"/>
      <c r="O60" s="62"/>
      <c r="P60" s="62"/>
      <c r="Q60" s="62"/>
      <c r="R60" s="63"/>
      <c r="S60" s="62"/>
      <c r="T60" s="62"/>
      <c r="U60" s="62"/>
      <c r="V60" s="62"/>
      <c r="W60" s="64">
        <f>((IF(S60=Datos!$B$83,0,IF(S60=Datos!$B$84,5,IF(S60=Datos!$B$85,10,IF(S60=Datos!$B$86,15,IF(S60=Datos!$B$87,20,IF(S60=Datos!$B$88,25,0)))))))/100)+((IF(T60=Datos!$B$83,0,IF(T60=Datos!$B$84,5,IF(T60=Datos!$B$85,10,IF(T60=Datos!$B$86,15,IF(T60=Datos!$B$87,20,IF(T60=Datos!$B$88,25,0)))))))/100)+((IF(U60=Datos!$B$83,0,IF(U60=Datos!$B$84,5,IF(U60=Datos!$B$85,10,IF(U60=Datos!$B$86,15,IF(U60=Datos!$B$87,20,IF(U60=Datos!$B$88,25,0)))))))/100)+((IF(V60=Datos!$B$83,0,IF(V60=Datos!$B$84,5,IF(V60=Datos!$B$85,10,IF(V60=Datos!$B$86,15,IF(V60=Datos!$B$87,20,IF(V60=Datos!$B$88,25,0)))))))/100)</f>
        <v>0</v>
      </c>
      <c r="X60" s="436"/>
      <c r="Y60" s="426"/>
      <c r="Z60" s="423"/>
      <c r="AA60" s="426"/>
      <c r="AB60" s="429"/>
      <c r="AC60" s="65"/>
    </row>
    <row r="61" spans="2:29" s="5" customFormat="1" ht="30" customHeight="1">
      <c r="B61" s="299"/>
      <c r="C61" s="439"/>
      <c r="D61" s="439"/>
      <c r="E61" s="443"/>
      <c r="F61" s="444"/>
      <c r="G61" s="246"/>
      <c r="H61" s="62"/>
      <c r="I61" s="63"/>
      <c r="J61" s="432"/>
      <c r="K61" s="432"/>
      <c r="L61" s="429"/>
      <c r="M61" s="63"/>
      <c r="N61" s="62"/>
      <c r="O61" s="62"/>
      <c r="P61" s="62"/>
      <c r="Q61" s="62"/>
      <c r="R61" s="63"/>
      <c r="S61" s="62"/>
      <c r="T61" s="62"/>
      <c r="U61" s="62"/>
      <c r="V61" s="62"/>
      <c r="W61" s="64">
        <f>((IF(S61=Datos!$B$83,0,IF(S61=Datos!$B$84,5,IF(S61=Datos!$B$85,10,IF(S61=Datos!$B$86,15,IF(S61=Datos!$B$87,20,IF(S61=Datos!$B$88,25,0)))))))/100)+((IF(T61=Datos!$B$83,0,IF(T61=Datos!$B$84,5,IF(T61=Datos!$B$85,10,IF(T61=Datos!$B$86,15,IF(T61=Datos!$B$87,20,IF(T61=Datos!$B$88,25,0)))))))/100)+((IF(U61=Datos!$B$83,0,IF(U61=Datos!$B$84,5,IF(U61=Datos!$B$85,10,IF(U61=Datos!$B$86,15,IF(U61=Datos!$B$87,20,IF(U61=Datos!$B$88,25,0)))))))/100)+((IF(V61=Datos!$B$83,0,IF(V61=Datos!$B$84,5,IF(V61=Datos!$B$85,10,IF(V61=Datos!$B$86,15,IF(V61=Datos!$B$87,20,IF(V61=Datos!$B$88,25,0)))))))/100)</f>
        <v>0</v>
      </c>
      <c r="X61" s="436"/>
      <c r="Y61" s="426"/>
      <c r="Z61" s="423"/>
      <c r="AA61" s="426"/>
      <c r="AB61" s="429"/>
      <c r="AC61" s="65"/>
    </row>
    <row r="62" spans="2:29" s="5" customFormat="1" ht="30" customHeight="1">
      <c r="B62" s="299"/>
      <c r="C62" s="439"/>
      <c r="D62" s="439"/>
      <c r="E62" s="443"/>
      <c r="F62" s="444"/>
      <c r="G62" s="246"/>
      <c r="H62" s="62"/>
      <c r="I62" s="63"/>
      <c r="J62" s="432"/>
      <c r="K62" s="432"/>
      <c r="L62" s="429"/>
      <c r="M62" s="63"/>
      <c r="N62" s="62"/>
      <c r="O62" s="62"/>
      <c r="P62" s="62"/>
      <c r="Q62" s="62"/>
      <c r="R62" s="63"/>
      <c r="S62" s="62"/>
      <c r="T62" s="62"/>
      <c r="U62" s="62"/>
      <c r="V62" s="62"/>
      <c r="W62" s="64">
        <f>((IF(S62=Datos!$B$83,0,IF(S62=Datos!$B$84,5,IF(S62=Datos!$B$85,10,IF(S62=Datos!$B$86,15,IF(S62=Datos!$B$87,20,IF(S62=Datos!$B$88,25,0)))))))/100)+((IF(T62=Datos!$B$83,0,IF(T62=Datos!$B$84,5,IF(T62=Datos!$B$85,10,IF(T62=Datos!$B$86,15,IF(T62=Datos!$B$87,20,IF(T62=Datos!$B$88,25,0)))))))/100)+((IF(U62=Datos!$B$83,0,IF(U62=Datos!$B$84,5,IF(U62=Datos!$B$85,10,IF(U62=Datos!$B$86,15,IF(U62=Datos!$B$87,20,IF(U62=Datos!$B$88,25,0)))))))/100)+((IF(V62=Datos!$B$83,0,IF(V62=Datos!$B$84,5,IF(V62=Datos!$B$85,10,IF(V62=Datos!$B$86,15,IF(V62=Datos!$B$87,20,IF(V62=Datos!$B$88,25,0)))))))/100)</f>
        <v>0</v>
      </c>
      <c r="X62" s="436"/>
      <c r="Y62" s="426"/>
      <c r="Z62" s="423"/>
      <c r="AA62" s="426"/>
      <c r="AB62" s="429"/>
      <c r="AC62" s="65"/>
    </row>
    <row r="63" spans="2:29" s="5" customFormat="1" ht="30" customHeight="1">
      <c r="B63" s="299"/>
      <c r="C63" s="439"/>
      <c r="D63" s="439"/>
      <c r="E63" s="443"/>
      <c r="F63" s="444"/>
      <c r="G63" s="246"/>
      <c r="H63" s="62"/>
      <c r="I63" s="63"/>
      <c r="J63" s="432"/>
      <c r="K63" s="432"/>
      <c r="L63" s="429"/>
      <c r="M63" s="63"/>
      <c r="N63" s="62"/>
      <c r="O63" s="62"/>
      <c r="P63" s="62"/>
      <c r="Q63" s="62"/>
      <c r="R63" s="63"/>
      <c r="S63" s="62"/>
      <c r="T63" s="62"/>
      <c r="U63" s="62"/>
      <c r="V63" s="62"/>
      <c r="W63" s="64">
        <f>((IF(S63=Datos!$B$83,0,IF(S63=Datos!$B$84,5,IF(S63=Datos!$B$85,10,IF(S63=Datos!$B$86,15,IF(S63=Datos!$B$87,20,IF(S63=Datos!$B$88,25,0)))))))/100)+((IF(T63=Datos!$B$83,0,IF(T63=Datos!$B$84,5,IF(T63=Datos!$B$85,10,IF(T63=Datos!$B$86,15,IF(T63=Datos!$B$87,20,IF(T63=Datos!$B$88,25,0)))))))/100)+((IF(U63=Datos!$B$83,0,IF(U63=Datos!$B$84,5,IF(U63=Datos!$B$85,10,IF(U63=Datos!$B$86,15,IF(U63=Datos!$B$87,20,IF(U63=Datos!$B$88,25,0)))))))/100)+((IF(V63=Datos!$B$83,0,IF(V63=Datos!$B$84,5,IF(V63=Datos!$B$85,10,IF(V63=Datos!$B$86,15,IF(V63=Datos!$B$87,20,IF(V63=Datos!$B$88,25,0)))))))/100)</f>
        <v>0</v>
      </c>
      <c r="X63" s="436"/>
      <c r="Y63" s="426"/>
      <c r="Z63" s="423"/>
      <c r="AA63" s="426"/>
      <c r="AB63" s="429"/>
      <c r="AC63" s="65"/>
    </row>
    <row r="64" spans="2:29" s="5" customFormat="1" ht="30" customHeight="1" thickBot="1">
      <c r="B64" s="300"/>
      <c r="C64" s="440"/>
      <c r="D64" s="440"/>
      <c r="E64" s="445"/>
      <c r="F64" s="446"/>
      <c r="G64" s="247"/>
      <c r="H64" s="88"/>
      <c r="I64" s="86"/>
      <c r="J64" s="433"/>
      <c r="K64" s="433"/>
      <c r="L64" s="430"/>
      <c r="M64" s="86"/>
      <c r="N64" s="88"/>
      <c r="O64" s="88"/>
      <c r="P64" s="88"/>
      <c r="Q64" s="88"/>
      <c r="R64" s="86"/>
      <c r="S64" s="88"/>
      <c r="T64" s="88"/>
      <c r="U64" s="88"/>
      <c r="V64" s="88"/>
      <c r="W64" s="87">
        <f>((IF(S64=Datos!$B$83,0,IF(S64=Datos!$B$84,5,IF(S64=Datos!$B$85,10,IF(S64=Datos!$B$86,15,IF(S64=Datos!$B$87,20,IF(S64=Datos!$B$88,25,0)))))))/100)+((IF(T64=Datos!$B$83,0,IF(T64=Datos!$B$84,5,IF(T64=Datos!$B$85,10,IF(T64=Datos!$B$86,15,IF(T64=Datos!$B$87,20,IF(T64=Datos!$B$88,25,0)))))))/100)+((IF(U64=Datos!$B$83,0,IF(U64=Datos!$B$84,5,IF(U64=Datos!$B$85,10,IF(U64=Datos!$B$86,15,IF(U64=Datos!$B$87,20,IF(U64=Datos!$B$88,25,0)))))))/100)+((IF(V64=Datos!$B$83,0,IF(V64=Datos!$B$84,5,IF(V64=Datos!$B$85,10,IF(V64=Datos!$B$86,15,IF(V64=Datos!$B$87,20,IF(V64=Datos!$B$88,25,0)))))))/100)</f>
        <v>0</v>
      </c>
      <c r="X64" s="437"/>
      <c r="Y64" s="427"/>
      <c r="Z64" s="424"/>
      <c r="AA64" s="427"/>
      <c r="AB64" s="430"/>
      <c r="AC64" s="69"/>
    </row>
    <row r="65" spans="2:29" s="5" customFormat="1" ht="30" customHeight="1">
      <c r="B65" s="298" t="str">
        <f>IF(Menú!$C$7="","-",Menú!$C$7)</f>
        <v>-</v>
      </c>
      <c r="C65" s="438"/>
      <c r="D65" s="438" t="str">
        <f>IF(B65="-","-",VLOOKUP(B65,Datos!$B$3:$C$25,2,FALSE))</f>
        <v>-</v>
      </c>
      <c r="E65" s="441"/>
      <c r="F65" s="442"/>
      <c r="G65" s="245"/>
      <c r="H65" s="83"/>
      <c r="I65" s="84"/>
      <c r="J65" s="431"/>
      <c r="K65" s="431"/>
      <c r="L65" s="428" t="str">
        <f>IF(AND(J65=Datos!$B$186,K65=Datos!$B$193),Datos!$D$186,IF(AND(J65=Datos!$B$186,K65=Datos!$B$194),Datos!$E$186,IF(AND(J65=Datos!$B$186,K65=Datos!$B$195),Datos!$F$186,IF(AND(J65=Datos!$B$186,K65=Datos!$B$196),Datos!$G$186,IF(AND(J65=Datos!$B$186,K65=Datos!$B$197),Datos!$H$186,IF(AND(J65=Datos!$B$187,K65=Datos!$B$193),Datos!$D$187,IF(AND(J65=Datos!$B$187,K65=Datos!$B$194),Datos!$E$187,IF(AND(J65=Datos!$B$187,K65=Datos!$B$195),Datos!$F$187,IF(AND(J65=Datos!$B$187,K65=Datos!$B$196),Datos!$G$187,IF(AND(J65=Datos!$B$187,K65=Datos!$B$197),Datos!$H$187,IF(AND(J65=Datos!$B$188,K65=Datos!$B$193),Datos!$D$188,IF(AND(J65=Datos!$B$188,K65=Datos!$B$194),Datos!$E$188,IF(AND(J65=Datos!$B$188,K65=Datos!$B$195),Datos!$F$188,IF(AND(J65=Datos!$B$188,K65=Datos!$B$196),Datos!$G$188,IF(AND(J65=Datos!$B$188,K65=Datos!$B$197),Datos!$H$188,IF(AND(J65=Datos!$B$189,K65=Datos!$B$193),Datos!$D$189,IF(AND(J65=Datos!$B$189,K65=Datos!$B$194),Datos!$E$189,IF(AND(J65=Datos!$B$189,K65=Datos!$B$195),Datos!$F$189,IF(AND(J65=Datos!$B$189,K65=Datos!$B$196),Datos!$G$189,IF(AND(J65=Datos!$B$189,K65=Datos!$B$197),Datos!$H$189,IF(AND(J65=Datos!$B$190,K65=Datos!$B$193),Datos!$D$190,IF(AND(J65=Datos!$B$190,K65=Datos!$B$194),Datos!$E$190,IF(AND(J65=Datos!$B$190,K65=Datos!$B$195),Datos!$F$190,IF(AND(J65=Datos!$B$190,K65=Datos!$B$196),Datos!$G$190,IF(AND(J65=Datos!$B$190,K65=Datos!$B$197),Datos!$H$190,"-")))))))))))))))))))))))))</f>
        <v>-</v>
      </c>
      <c r="M65" s="84"/>
      <c r="N65" s="83"/>
      <c r="O65" s="83"/>
      <c r="P65" s="83"/>
      <c r="Q65" s="83"/>
      <c r="R65" s="84"/>
      <c r="S65" s="83"/>
      <c r="T65" s="83"/>
      <c r="U65" s="83"/>
      <c r="V65" s="83"/>
      <c r="W65" s="82">
        <f>((IF(S65=Datos!$B$83,0,IF(S65=Datos!$B$84,5,IF(S65=Datos!$B$85,10,IF(S65=Datos!$B$86,15,IF(S65=Datos!$B$87,20,IF(S65=Datos!$B$88,25,0)))))))/100)+((IF(T65=Datos!$B$83,0,IF(T65=Datos!$B$84,5,IF(T65=Datos!$B$85,10,IF(T65=Datos!$B$86,15,IF(T65=Datos!$B$87,20,IF(T65=Datos!$B$88,25,0)))))))/100)+((IF(U65=Datos!$B$83,0,IF(U65=Datos!$B$84,5,IF(U65=Datos!$B$85,10,IF(U65=Datos!$B$86,15,IF(U65=Datos!$B$87,20,IF(U65=Datos!$B$88,25,0)))))))/100)+((IF(V65=Datos!$B$83,0,IF(V65=Datos!$B$84,5,IF(V65=Datos!$B$85,10,IF(V65=Datos!$B$86,15,IF(V65=Datos!$B$87,20,IF(V65=Datos!$B$88,25,0)))))))/100)</f>
        <v>0</v>
      </c>
      <c r="X65" s="435">
        <f>IF(ISERROR((IF(R65=Datos!$B$80,W65,0)+IF(R66=Datos!$B$80,W66,0)+IF(R67=Datos!$B$80,W67,0)+IF(R68=Datos!$B$80,W68,0)+IF(R69=Datos!$B$80,W69,0)+IF(R70=Datos!$B$80,W70,0))/(IF(R65=Datos!$B$80,1,0)+IF(R66=Datos!$B$80,1,0)+IF(R67=Datos!$B$80,1,0)+IF(R68=Datos!$B$80,1,0)+IF(R69=Datos!$B$80,1,0)+IF(R70=Datos!$B$80,1,0))),0,(IF(R65=Datos!$B$80,W65,0)+IF(R66=Datos!$B$80,W66,0)+IF(R67=Datos!$B$80,W67,0)+IF(R68=Datos!$B$80,W68,0)+IF(R69=Datos!$B$80,W69,0)+IF(R70=Datos!$B$80,W70,0))/(IF(R65=Datos!$B$80,1,0)+IF(R66=Datos!$B$80,1,0)+IF(R67=Datos!$B$80,1,0)+IF(R68=Datos!$B$80,1,0)+IF(R69=Datos!$B$80,1,0)+IF(R70=Datos!$B$80,1,0)))</f>
        <v>0</v>
      </c>
      <c r="Y65" s="425" t="str">
        <f>IF(J65="","-",(IF(X65&gt;0,(IF(J65=Datos!$B$65,Datos!$B$65,IF(AND(J65=Datos!$B$66,X65&gt;0.49),Datos!$B$65,IF(AND(J65=Datos!$B$67,X65&gt;0.74),Datos!$B$65,IF(AND(J65=Datos!$B$67,X65&lt;0.75,X65&gt;0.49),Datos!$B$66,IF(AND(J65=Datos!$B$68,X65&gt;0.74),Datos!$B$66,IF(AND(J65=Datos!$B$68,X65&lt;0.75,X65&gt;0.49),Datos!$B$67,IF(AND(J65=Datos!$B$69,X65&gt;0.74),Datos!$B$67,IF(AND(J65=Datos!$B$69,X65&lt;0.75,X65&gt;0.49),Datos!$B$68,J65))))))))),J65)))</f>
        <v>-</v>
      </c>
      <c r="Z65" s="422">
        <f>IF(ISERROR((IF(R65=Datos!$B$79,W65,0)+IF(R66=Datos!$B$79,W66,0)+IF(R67=Datos!$B$79,W67,0)+IF(R68=Datos!$B$79,W68,0)+IF(R69=Datos!$B$79,W69,0)+IF(R70=Datos!$B$79,W70,0))/(IF(R65=Datos!$B$79,1,0)+IF(R66=Datos!$B$79,1,0)+IF(R67=Datos!$B$79,1,0)+IF(R68=Datos!$B$79,1,0)+IF(R69=Datos!$B$79,1,0)+IF(R70=Datos!$B$79,1,0))),0,(IF(R65=Datos!$B$79,W65,0)+IF(R66=Datos!$B$79,W66,0)+IF(R67=Datos!$B$79,W67,0)+IF(R68=Datos!$B$79,W68,0)+IF(R69=Datos!$B$79,W69,0)+IF(R70=Datos!$B$79,W70,0))/(IF(R65=Datos!$B$79,1,0)+IF(R66=Datos!$B$79,1,0)+IF(R67=Datos!$B$79,1,0)+IF(R68=Datos!$B$79,1,0)+IF(R69=Datos!$B$79,1,0)+IF(R70=Datos!$B$79,1,0)))</f>
        <v>0</v>
      </c>
      <c r="AA65" s="425" t="str">
        <f>IF(K65="","-",(IF(Z65&gt;0,(IF(K65=Datos!$B$72,Datos!$B$72,IF(AND(K65=Datos!$B$73,Z65&gt;0.49),Datos!$B$72,IF(AND(K65=Datos!$B$74,Z65&gt;0.74),Datos!$B$72,IF(AND(K65=Datos!$B$74,Z65&lt;0.75,Z65&gt;0.49),Datos!$B$73,IF(AND(K65=Datos!$B$75,Z65&gt;0.74),Datos!$B$73,IF(AND(K65=Datos!$B$75,Z65&lt;0.75,Z65&gt;0.49),Datos!$B$74,IF(AND(K65=Datos!$B$76,Z65&gt;0.74),Datos!$B$74,IF(AND(K65=Datos!$B$76,Z65&lt;0.75,Z65&gt;0.49),Datos!$B$75,K65))))))))),K65)))</f>
        <v>-</v>
      </c>
      <c r="AB65" s="428" t="str">
        <f>IF(AND(Y65=Datos!$B$186,AA65=Datos!$B$193),Datos!$D$186,IF(AND(Y65=Datos!$B$186,AA65=Datos!$B$194),Datos!$E$186,IF(AND(Y65=Datos!$B$186,AA65=Datos!$B$195),Datos!$F$186,IF(AND(Y65=Datos!$B$186,AA65=Datos!$B$196),Datos!$G$186,IF(AND(Y65=Datos!$B$186,AA65=Datos!$B$197),Datos!$H$186,IF(AND(Y65=Datos!$B$187,AA65=Datos!$B$193),Datos!$D$187,IF(AND(Y65=Datos!$B$187,AA65=Datos!$B$194),Datos!$E$187,IF(AND(Y65=Datos!$B$187,AA65=Datos!$B$195),Datos!$F$187,IF(AND(Y65=Datos!$B$187,AA65=Datos!$B$196),Datos!$G$187,IF(AND(Y65=Datos!$B$187,AA65=Datos!$B$197),Datos!$H$187,IF(AND(Y65=Datos!$B$188,AA65=Datos!$B$193),Datos!$D$188,IF(AND(Y65=Datos!$B$188,AA65=Datos!$B$194),Datos!$E$188,IF(AND(Y65=Datos!$B$188,AA65=Datos!$B$195),Datos!$F$188,IF(AND(Y65=Datos!$B$188,AA65=Datos!$B$196),Datos!$G$188,IF(AND(Y65=Datos!$B$188,AA65=Datos!$B$197),Datos!$H$188,IF(AND(Y65=Datos!$B$189,AA65=Datos!$B$193),Datos!$D$189,IF(AND(Y65=Datos!$B$189,AA65=Datos!$B$194),Datos!$E$189,IF(AND(Y65=Datos!$B$189,AA65=Datos!$B$195),Datos!$F$189,IF(AND(Y65=Datos!$B$189,AA65=Datos!$B$196),Datos!$G$189,IF(AND(Y65=Datos!$B$189,AA65=Datos!$B$197),Datos!$H$189,IF(AND(Y65=Datos!$B$190,AA65=Datos!$B$193),Datos!$D$190,IF(AND(Y65=Datos!$B$190,AA65=Datos!$B$194),Datos!$E$190,IF(AND(Y65=Datos!$B$190,AA65=Datos!$B$195),Datos!$F$190,IF(AND(Y65=Datos!$B$190,AA65=Datos!$B$196),Datos!$G$190,IF(AND(Y65=Datos!$B$190,AA65=Datos!$B$197),Datos!$H$190,"-")))))))))))))))))))))))))</f>
        <v>-</v>
      </c>
      <c r="AC65" s="61"/>
    </row>
    <row r="66" spans="2:29" s="5" customFormat="1" ht="30" customHeight="1">
      <c r="B66" s="299"/>
      <c r="C66" s="439"/>
      <c r="D66" s="439"/>
      <c r="E66" s="443"/>
      <c r="F66" s="444"/>
      <c r="G66" s="246"/>
      <c r="H66" s="62"/>
      <c r="I66" s="63"/>
      <c r="J66" s="432"/>
      <c r="K66" s="432"/>
      <c r="L66" s="429"/>
      <c r="M66" s="63"/>
      <c r="N66" s="62"/>
      <c r="O66" s="62"/>
      <c r="P66" s="62"/>
      <c r="Q66" s="62"/>
      <c r="R66" s="63"/>
      <c r="S66" s="62"/>
      <c r="T66" s="62"/>
      <c r="U66" s="62"/>
      <c r="V66" s="62"/>
      <c r="W66" s="64">
        <f>((IF(S66=Datos!$B$83,0,IF(S66=Datos!$B$84,5,IF(S66=Datos!$B$85,10,IF(S66=Datos!$B$86,15,IF(S66=Datos!$B$87,20,IF(S66=Datos!$B$88,25,0)))))))/100)+((IF(T66=Datos!$B$83,0,IF(T66=Datos!$B$84,5,IF(T66=Datos!$B$85,10,IF(T66=Datos!$B$86,15,IF(T66=Datos!$B$87,20,IF(T66=Datos!$B$88,25,0)))))))/100)+((IF(U66=Datos!$B$83,0,IF(U66=Datos!$B$84,5,IF(U66=Datos!$B$85,10,IF(U66=Datos!$B$86,15,IF(U66=Datos!$B$87,20,IF(U66=Datos!$B$88,25,0)))))))/100)+((IF(V66=Datos!$B$83,0,IF(V66=Datos!$B$84,5,IF(V66=Datos!$B$85,10,IF(V66=Datos!$B$86,15,IF(V66=Datos!$B$87,20,IF(V66=Datos!$B$88,25,0)))))))/100)</f>
        <v>0</v>
      </c>
      <c r="X66" s="436"/>
      <c r="Y66" s="426"/>
      <c r="Z66" s="423"/>
      <c r="AA66" s="426"/>
      <c r="AB66" s="429"/>
      <c r="AC66" s="65"/>
    </row>
    <row r="67" spans="2:29" s="5" customFormat="1" ht="30" customHeight="1">
      <c r="B67" s="299"/>
      <c r="C67" s="439"/>
      <c r="D67" s="439"/>
      <c r="E67" s="443"/>
      <c r="F67" s="444"/>
      <c r="G67" s="246"/>
      <c r="H67" s="62"/>
      <c r="I67" s="63"/>
      <c r="J67" s="432"/>
      <c r="K67" s="432"/>
      <c r="L67" s="429"/>
      <c r="M67" s="63"/>
      <c r="N67" s="62"/>
      <c r="O67" s="62"/>
      <c r="P67" s="62"/>
      <c r="Q67" s="62"/>
      <c r="R67" s="63"/>
      <c r="S67" s="62"/>
      <c r="T67" s="62"/>
      <c r="U67" s="62"/>
      <c r="V67" s="62"/>
      <c r="W67" s="64">
        <f>((IF(S67=Datos!$B$83,0,IF(S67=Datos!$B$84,5,IF(S67=Datos!$B$85,10,IF(S67=Datos!$B$86,15,IF(S67=Datos!$B$87,20,IF(S67=Datos!$B$88,25,0)))))))/100)+((IF(T67=Datos!$B$83,0,IF(T67=Datos!$B$84,5,IF(T67=Datos!$B$85,10,IF(T67=Datos!$B$86,15,IF(T67=Datos!$B$87,20,IF(T67=Datos!$B$88,25,0)))))))/100)+((IF(U67=Datos!$B$83,0,IF(U67=Datos!$B$84,5,IF(U67=Datos!$B$85,10,IF(U67=Datos!$B$86,15,IF(U67=Datos!$B$87,20,IF(U67=Datos!$B$88,25,0)))))))/100)+((IF(V67=Datos!$B$83,0,IF(V67=Datos!$B$84,5,IF(V67=Datos!$B$85,10,IF(V67=Datos!$B$86,15,IF(V67=Datos!$B$87,20,IF(V67=Datos!$B$88,25,0)))))))/100)</f>
        <v>0</v>
      </c>
      <c r="X67" s="436"/>
      <c r="Y67" s="426"/>
      <c r="Z67" s="423"/>
      <c r="AA67" s="426"/>
      <c r="AB67" s="429"/>
      <c r="AC67" s="65"/>
    </row>
    <row r="68" spans="2:29" s="5" customFormat="1" ht="30" customHeight="1">
      <c r="B68" s="299"/>
      <c r="C68" s="439"/>
      <c r="D68" s="439"/>
      <c r="E68" s="443"/>
      <c r="F68" s="444"/>
      <c r="G68" s="246"/>
      <c r="H68" s="62"/>
      <c r="I68" s="63"/>
      <c r="J68" s="432"/>
      <c r="K68" s="432"/>
      <c r="L68" s="429"/>
      <c r="M68" s="63"/>
      <c r="N68" s="62"/>
      <c r="O68" s="62"/>
      <c r="P68" s="62"/>
      <c r="Q68" s="62"/>
      <c r="R68" s="63"/>
      <c r="S68" s="62"/>
      <c r="T68" s="62"/>
      <c r="U68" s="62"/>
      <c r="V68" s="62"/>
      <c r="W68" s="64">
        <f>((IF(S68=Datos!$B$83,0,IF(S68=Datos!$B$84,5,IF(S68=Datos!$B$85,10,IF(S68=Datos!$B$86,15,IF(S68=Datos!$B$87,20,IF(S68=Datos!$B$88,25,0)))))))/100)+((IF(T68=Datos!$B$83,0,IF(T68=Datos!$B$84,5,IF(T68=Datos!$B$85,10,IF(T68=Datos!$B$86,15,IF(T68=Datos!$B$87,20,IF(T68=Datos!$B$88,25,0)))))))/100)+((IF(U68=Datos!$B$83,0,IF(U68=Datos!$B$84,5,IF(U68=Datos!$B$85,10,IF(U68=Datos!$B$86,15,IF(U68=Datos!$B$87,20,IF(U68=Datos!$B$88,25,0)))))))/100)+((IF(V68=Datos!$B$83,0,IF(V68=Datos!$B$84,5,IF(V68=Datos!$B$85,10,IF(V68=Datos!$B$86,15,IF(V68=Datos!$B$87,20,IF(V68=Datos!$B$88,25,0)))))))/100)</f>
        <v>0</v>
      </c>
      <c r="X68" s="436"/>
      <c r="Y68" s="426"/>
      <c r="Z68" s="423"/>
      <c r="AA68" s="426"/>
      <c r="AB68" s="429"/>
      <c r="AC68" s="65"/>
    </row>
    <row r="69" spans="2:29" s="5" customFormat="1" ht="30" customHeight="1">
      <c r="B69" s="299"/>
      <c r="C69" s="439"/>
      <c r="D69" s="439"/>
      <c r="E69" s="443"/>
      <c r="F69" s="444"/>
      <c r="G69" s="246"/>
      <c r="H69" s="62"/>
      <c r="I69" s="63"/>
      <c r="J69" s="432"/>
      <c r="K69" s="432"/>
      <c r="L69" s="429"/>
      <c r="M69" s="63"/>
      <c r="N69" s="62"/>
      <c r="O69" s="62"/>
      <c r="P69" s="62"/>
      <c r="Q69" s="62"/>
      <c r="R69" s="63"/>
      <c r="S69" s="62"/>
      <c r="T69" s="62"/>
      <c r="U69" s="62"/>
      <c r="V69" s="62"/>
      <c r="W69" s="64">
        <f>((IF(S69=Datos!$B$83,0,IF(S69=Datos!$B$84,5,IF(S69=Datos!$B$85,10,IF(S69=Datos!$B$86,15,IF(S69=Datos!$B$87,20,IF(S69=Datos!$B$88,25,0)))))))/100)+((IF(T69=Datos!$B$83,0,IF(T69=Datos!$B$84,5,IF(T69=Datos!$B$85,10,IF(T69=Datos!$B$86,15,IF(T69=Datos!$B$87,20,IF(T69=Datos!$B$88,25,0)))))))/100)+((IF(U69=Datos!$B$83,0,IF(U69=Datos!$B$84,5,IF(U69=Datos!$B$85,10,IF(U69=Datos!$B$86,15,IF(U69=Datos!$B$87,20,IF(U69=Datos!$B$88,25,0)))))))/100)+((IF(V69=Datos!$B$83,0,IF(V69=Datos!$B$84,5,IF(V69=Datos!$B$85,10,IF(V69=Datos!$B$86,15,IF(V69=Datos!$B$87,20,IF(V69=Datos!$B$88,25,0)))))))/100)</f>
        <v>0</v>
      </c>
      <c r="X69" s="436"/>
      <c r="Y69" s="426"/>
      <c r="Z69" s="423"/>
      <c r="AA69" s="426"/>
      <c r="AB69" s="429"/>
      <c r="AC69" s="65"/>
    </row>
    <row r="70" spans="2:29" s="5" customFormat="1" ht="30" customHeight="1" thickBot="1">
      <c r="B70" s="300"/>
      <c r="C70" s="440"/>
      <c r="D70" s="440"/>
      <c r="E70" s="445"/>
      <c r="F70" s="446"/>
      <c r="G70" s="247"/>
      <c r="H70" s="88"/>
      <c r="I70" s="86"/>
      <c r="J70" s="433"/>
      <c r="K70" s="433"/>
      <c r="L70" s="430"/>
      <c r="M70" s="86"/>
      <c r="N70" s="88"/>
      <c r="O70" s="88"/>
      <c r="P70" s="88"/>
      <c r="Q70" s="88"/>
      <c r="R70" s="86"/>
      <c r="S70" s="88"/>
      <c r="T70" s="88"/>
      <c r="U70" s="88"/>
      <c r="V70" s="88"/>
      <c r="W70" s="87">
        <f>((IF(S70=Datos!$B$83,0,IF(S70=Datos!$B$84,5,IF(S70=Datos!$B$85,10,IF(S70=Datos!$B$86,15,IF(S70=Datos!$B$87,20,IF(S70=Datos!$B$88,25,0)))))))/100)+((IF(T70=Datos!$B$83,0,IF(T70=Datos!$B$84,5,IF(T70=Datos!$B$85,10,IF(T70=Datos!$B$86,15,IF(T70=Datos!$B$87,20,IF(T70=Datos!$B$88,25,0)))))))/100)+((IF(U70=Datos!$B$83,0,IF(U70=Datos!$B$84,5,IF(U70=Datos!$B$85,10,IF(U70=Datos!$B$86,15,IF(U70=Datos!$B$87,20,IF(U70=Datos!$B$88,25,0)))))))/100)+((IF(V70=Datos!$B$83,0,IF(V70=Datos!$B$84,5,IF(V70=Datos!$B$85,10,IF(V70=Datos!$B$86,15,IF(V70=Datos!$B$87,20,IF(V70=Datos!$B$88,25,0)))))))/100)</f>
        <v>0</v>
      </c>
      <c r="X70" s="437"/>
      <c r="Y70" s="427"/>
      <c r="Z70" s="424"/>
      <c r="AA70" s="427"/>
      <c r="AB70" s="430"/>
      <c r="AC70" s="69"/>
    </row>
    <row r="71" spans="2:29" s="5" customFormat="1" ht="30" customHeight="1">
      <c r="B71" s="298" t="str">
        <f>IF(Menú!$C$7="","-",Menú!$C$7)</f>
        <v>-</v>
      </c>
      <c r="C71" s="438"/>
      <c r="D71" s="438" t="str">
        <f>IF(B71="-","-",VLOOKUP(B71,Datos!$B$3:$C$25,2,FALSE))</f>
        <v>-</v>
      </c>
      <c r="E71" s="441"/>
      <c r="F71" s="442"/>
      <c r="G71" s="245"/>
      <c r="H71" s="83"/>
      <c r="I71" s="84"/>
      <c r="J71" s="431"/>
      <c r="K71" s="431"/>
      <c r="L71" s="428" t="str">
        <f>IF(AND(J71=Datos!$B$186,K71=Datos!$B$193),Datos!$D$186,IF(AND(J71=Datos!$B$186,K71=Datos!$B$194),Datos!$E$186,IF(AND(J71=Datos!$B$186,K71=Datos!$B$195),Datos!$F$186,IF(AND(J71=Datos!$B$186,K71=Datos!$B$196),Datos!$G$186,IF(AND(J71=Datos!$B$186,K71=Datos!$B$197),Datos!$H$186,IF(AND(J71=Datos!$B$187,K71=Datos!$B$193),Datos!$D$187,IF(AND(J71=Datos!$B$187,K71=Datos!$B$194),Datos!$E$187,IF(AND(J71=Datos!$B$187,K71=Datos!$B$195),Datos!$F$187,IF(AND(J71=Datos!$B$187,K71=Datos!$B$196),Datos!$G$187,IF(AND(J71=Datos!$B$187,K71=Datos!$B$197),Datos!$H$187,IF(AND(J71=Datos!$B$188,K71=Datos!$B$193),Datos!$D$188,IF(AND(J71=Datos!$B$188,K71=Datos!$B$194),Datos!$E$188,IF(AND(J71=Datos!$B$188,K71=Datos!$B$195),Datos!$F$188,IF(AND(J71=Datos!$B$188,K71=Datos!$B$196),Datos!$G$188,IF(AND(J71=Datos!$B$188,K71=Datos!$B$197),Datos!$H$188,IF(AND(J71=Datos!$B$189,K71=Datos!$B$193),Datos!$D$189,IF(AND(J71=Datos!$B$189,K71=Datos!$B$194),Datos!$E$189,IF(AND(J71=Datos!$B$189,K71=Datos!$B$195),Datos!$F$189,IF(AND(J71=Datos!$B$189,K71=Datos!$B$196),Datos!$G$189,IF(AND(J71=Datos!$B$189,K71=Datos!$B$197),Datos!$H$189,IF(AND(J71=Datos!$B$190,K71=Datos!$B$193),Datos!$D$190,IF(AND(J71=Datos!$B$190,K71=Datos!$B$194),Datos!$E$190,IF(AND(J71=Datos!$B$190,K71=Datos!$B$195),Datos!$F$190,IF(AND(J71=Datos!$B$190,K71=Datos!$B$196),Datos!$G$190,IF(AND(J71=Datos!$B$190,K71=Datos!$B$197),Datos!$H$190,"-")))))))))))))))))))))))))</f>
        <v>-</v>
      </c>
      <c r="M71" s="84"/>
      <c r="N71" s="83"/>
      <c r="O71" s="83"/>
      <c r="P71" s="83"/>
      <c r="Q71" s="83"/>
      <c r="R71" s="84"/>
      <c r="S71" s="83"/>
      <c r="T71" s="83"/>
      <c r="U71" s="83"/>
      <c r="V71" s="83"/>
      <c r="W71" s="82">
        <f>((IF(S71=Datos!$B$83,0,IF(S71=Datos!$B$84,5,IF(S71=Datos!$B$85,10,IF(S71=Datos!$B$86,15,IF(S71=Datos!$B$87,20,IF(S71=Datos!$B$88,25,0)))))))/100)+((IF(T71=Datos!$B$83,0,IF(T71=Datos!$B$84,5,IF(T71=Datos!$B$85,10,IF(T71=Datos!$B$86,15,IF(T71=Datos!$B$87,20,IF(T71=Datos!$B$88,25,0)))))))/100)+((IF(U71=Datos!$B$83,0,IF(U71=Datos!$B$84,5,IF(U71=Datos!$B$85,10,IF(U71=Datos!$B$86,15,IF(U71=Datos!$B$87,20,IF(U71=Datos!$B$88,25,0)))))))/100)+((IF(V71=Datos!$B$83,0,IF(V71=Datos!$B$84,5,IF(V71=Datos!$B$85,10,IF(V71=Datos!$B$86,15,IF(V71=Datos!$B$87,20,IF(V71=Datos!$B$88,25,0)))))))/100)</f>
        <v>0</v>
      </c>
      <c r="X71" s="435">
        <f>IF(ISERROR((IF(R71=Datos!$B$80,W71,0)+IF(R72=Datos!$B$80,W72,0)+IF(R73=Datos!$B$80,W73,0)+IF(R74=Datos!$B$80,W74,0)+IF(R75=Datos!$B$80,W75,0)+IF(R76=Datos!$B$80,W76,0))/(IF(R71=Datos!$B$80,1,0)+IF(R72=Datos!$B$80,1,0)+IF(R73=Datos!$B$80,1,0)+IF(R74=Datos!$B$80,1,0)+IF(R75=Datos!$B$80,1,0)+IF(R76=Datos!$B$80,1,0))),0,(IF(R71=Datos!$B$80,W71,0)+IF(R72=Datos!$B$80,W72,0)+IF(R73=Datos!$B$80,W73,0)+IF(R74=Datos!$B$80,W74,0)+IF(R75=Datos!$B$80,W75,0)+IF(R76=Datos!$B$80,W76,0))/(IF(R71=Datos!$B$80,1,0)+IF(R72=Datos!$B$80,1,0)+IF(R73=Datos!$B$80,1,0)+IF(R74=Datos!$B$80,1,0)+IF(R75=Datos!$B$80,1,0)+IF(R76=Datos!$B$80,1,0)))</f>
        <v>0</v>
      </c>
      <c r="Y71" s="425" t="str">
        <f>IF(J71="","-",(IF(X71&gt;0,(IF(J71=Datos!$B$65,Datos!$B$65,IF(AND(J71=Datos!$B$66,X71&gt;0.49),Datos!$B$65,IF(AND(J71=Datos!$B$67,X71&gt;0.74),Datos!$B$65,IF(AND(J71=Datos!$B$67,X71&lt;0.75,X71&gt;0.49),Datos!$B$66,IF(AND(J71=Datos!$B$68,X71&gt;0.74),Datos!$B$66,IF(AND(J71=Datos!$B$68,X71&lt;0.75,X71&gt;0.49),Datos!$B$67,IF(AND(J71=Datos!$B$69,X71&gt;0.74),Datos!$B$67,IF(AND(J71=Datos!$B$69,X71&lt;0.75,X71&gt;0.49),Datos!$B$68,J71))))))))),J71)))</f>
        <v>-</v>
      </c>
      <c r="Z71" s="422">
        <f>IF(ISERROR((IF(R71=Datos!$B$79,W71,0)+IF(R72=Datos!$B$79,W72,0)+IF(R73=Datos!$B$79,W73,0)+IF(R74=Datos!$B$79,W74,0)+IF(R75=Datos!$B$79,W75,0)+IF(R76=Datos!$B$79,W76,0))/(IF(R71=Datos!$B$79,1,0)+IF(R72=Datos!$B$79,1,0)+IF(R73=Datos!$B$79,1,0)+IF(R74=Datos!$B$79,1,0)+IF(R75=Datos!$B$79,1,0)+IF(R76=Datos!$B$79,1,0))),0,(IF(R71=Datos!$B$79,W71,0)+IF(R72=Datos!$B$79,W72,0)+IF(R73=Datos!$B$79,W73,0)+IF(R74=Datos!$B$79,W74,0)+IF(R75=Datos!$B$79,W75,0)+IF(R76=Datos!$B$79,W76,0))/(IF(R71=Datos!$B$79,1,0)+IF(R72=Datos!$B$79,1,0)+IF(R73=Datos!$B$79,1,0)+IF(R74=Datos!$B$79,1,0)+IF(R75=Datos!$B$79,1,0)+IF(R76=Datos!$B$79,1,0)))</f>
        <v>0</v>
      </c>
      <c r="AA71" s="425" t="str">
        <f>IF(K71="","-",(IF(Z71&gt;0,(IF(K71=Datos!$B$72,Datos!$B$72,IF(AND(K71=Datos!$B$73,Z71&gt;0.49),Datos!$B$72,IF(AND(K71=Datos!$B$74,Z71&gt;0.74),Datos!$B$72,IF(AND(K71=Datos!$B$74,Z71&lt;0.75,Z71&gt;0.49),Datos!$B$73,IF(AND(K71=Datos!$B$75,Z71&gt;0.74),Datos!$B$73,IF(AND(K71=Datos!$B$75,Z71&lt;0.75,Z71&gt;0.49),Datos!$B$74,IF(AND(K71=Datos!$B$76,Z71&gt;0.74),Datos!$B$74,IF(AND(K71=Datos!$B$76,Z71&lt;0.75,Z71&gt;0.49),Datos!$B$75,K71))))))))),K71)))</f>
        <v>-</v>
      </c>
      <c r="AB71" s="428" t="str">
        <f>IF(AND(Y71=Datos!$B$186,AA71=Datos!$B$193),Datos!$D$186,IF(AND(Y71=Datos!$B$186,AA71=Datos!$B$194),Datos!$E$186,IF(AND(Y71=Datos!$B$186,AA71=Datos!$B$195),Datos!$F$186,IF(AND(Y71=Datos!$B$186,AA71=Datos!$B$196),Datos!$G$186,IF(AND(Y71=Datos!$B$186,AA71=Datos!$B$197),Datos!$H$186,IF(AND(Y71=Datos!$B$187,AA71=Datos!$B$193),Datos!$D$187,IF(AND(Y71=Datos!$B$187,AA71=Datos!$B$194),Datos!$E$187,IF(AND(Y71=Datos!$B$187,AA71=Datos!$B$195),Datos!$F$187,IF(AND(Y71=Datos!$B$187,AA71=Datos!$B$196),Datos!$G$187,IF(AND(Y71=Datos!$B$187,AA71=Datos!$B$197),Datos!$H$187,IF(AND(Y71=Datos!$B$188,AA71=Datos!$B$193),Datos!$D$188,IF(AND(Y71=Datos!$B$188,AA71=Datos!$B$194),Datos!$E$188,IF(AND(Y71=Datos!$B$188,AA71=Datos!$B$195),Datos!$F$188,IF(AND(Y71=Datos!$B$188,AA71=Datos!$B$196),Datos!$G$188,IF(AND(Y71=Datos!$B$188,AA71=Datos!$B$197),Datos!$H$188,IF(AND(Y71=Datos!$B$189,AA71=Datos!$B$193),Datos!$D$189,IF(AND(Y71=Datos!$B$189,AA71=Datos!$B$194),Datos!$E$189,IF(AND(Y71=Datos!$B$189,AA71=Datos!$B$195),Datos!$F$189,IF(AND(Y71=Datos!$B$189,AA71=Datos!$B$196),Datos!$G$189,IF(AND(Y71=Datos!$B$189,AA71=Datos!$B$197),Datos!$H$189,IF(AND(Y71=Datos!$B$190,AA71=Datos!$B$193),Datos!$D$190,IF(AND(Y71=Datos!$B$190,AA71=Datos!$B$194),Datos!$E$190,IF(AND(Y71=Datos!$B$190,AA71=Datos!$B$195),Datos!$F$190,IF(AND(Y71=Datos!$B$190,AA71=Datos!$B$196),Datos!$G$190,IF(AND(Y71=Datos!$B$190,AA71=Datos!$B$197),Datos!$H$190,"-")))))))))))))))))))))))))</f>
        <v>-</v>
      </c>
      <c r="AC71" s="61"/>
    </row>
    <row r="72" spans="2:29" s="5" customFormat="1" ht="30" customHeight="1">
      <c r="B72" s="299"/>
      <c r="C72" s="439"/>
      <c r="D72" s="439"/>
      <c r="E72" s="443"/>
      <c r="F72" s="444"/>
      <c r="G72" s="246"/>
      <c r="H72" s="62"/>
      <c r="I72" s="63"/>
      <c r="J72" s="432"/>
      <c r="K72" s="432"/>
      <c r="L72" s="429"/>
      <c r="M72" s="63"/>
      <c r="N72" s="62"/>
      <c r="O72" s="62"/>
      <c r="P72" s="62"/>
      <c r="Q72" s="62"/>
      <c r="R72" s="63"/>
      <c r="S72" s="62"/>
      <c r="T72" s="62"/>
      <c r="U72" s="62"/>
      <c r="V72" s="62"/>
      <c r="W72" s="64">
        <f>((IF(S72=Datos!$B$83,0,IF(S72=Datos!$B$84,5,IF(S72=Datos!$B$85,10,IF(S72=Datos!$B$86,15,IF(S72=Datos!$B$87,20,IF(S72=Datos!$B$88,25,0)))))))/100)+((IF(T72=Datos!$B$83,0,IF(T72=Datos!$B$84,5,IF(T72=Datos!$B$85,10,IF(T72=Datos!$B$86,15,IF(T72=Datos!$B$87,20,IF(T72=Datos!$B$88,25,0)))))))/100)+((IF(U72=Datos!$B$83,0,IF(U72=Datos!$B$84,5,IF(U72=Datos!$B$85,10,IF(U72=Datos!$B$86,15,IF(U72=Datos!$B$87,20,IF(U72=Datos!$B$88,25,0)))))))/100)+((IF(V72=Datos!$B$83,0,IF(V72=Datos!$B$84,5,IF(V72=Datos!$B$85,10,IF(V72=Datos!$B$86,15,IF(V72=Datos!$B$87,20,IF(V72=Datos!$B$88,25,0)))))))/100)</f>
        <v>0</v>
      </c>
      <c r="X72" s="436"/>
      <c r="Y72" s="426"/>
      <c r="Z72" s="423"/>
      <c r="AA72" s="426"/>
      <c r="AB72" s="429"/>
      <c r="AC72" s="65"/>
    </row>
    <row r="73" spans="2:29" s="5" customFormat="1" ht="30" customHeight="1">
      <c r="B73" s="299"/>
      <c r="C73" s="439"/>
      <c r="D73" s="439"/>
      <c r="E73" s="443"/>
      <c r="F73" s="444"/>
      <c r="G73" s="246"/>
      <c r="H73" s="62"/>
      <c r="I73" s="63"/>
      <c r="J73" s="432"/>
      <c r="K73" s="432"/>
      <c r="L73" s="429"/>
      <c r="M73" s="63"/>
      <c r="N73" s="62"/>
      <c r="O73" s="62"/>
      <c r="P73" s="62"/>
      <c r="Q73" s="62"/>
      <c r="R73" s="63"/>
      <c r="S73" s="62"/>
      <c r="T73" s="62"/>
      <c r="U73" s="62"/>
      <c r="V73" s="62"/>
      <c r="W73" s="64">
        <f>((IF(S73=Datos!$B$83,0,IF(S73=Datos!$B$84,5,IF(S73=Datos!$B$85,10,IF(S73=Datos!$B$86,15,IF(S73=Datos!$B$87,20,IF(S73=Datos!$B$88,25,0)))))))/100)+((IF(T73=Datos!$B$83,0,IF(T73=Datos!$B$84,5,IF(T73=Datos!$B$85,10,IF(T73=Datos!$B$86,15,IF(T73=Datos!$B$87,20,IF(T73=Datos!$B$88,25,0)))))))/100)+((IF(U73=Datos!$B$83,0,IF(U73=Datos!$B$84,5,IF(U73=Datos!$B$85,10,IF(U73=Datos!$B$86,15,IF(U73=Datos!$B$87,20,IF(U73=Datos!$B$88,25,0)))))))/100)+((IF(V73=Datos!$B$83,0,IF(V73=Datos!$B$84,5,IF(V73=Datos!$B$85,10,IF(V73=Datos!$B$86,15,IF(V73=Datos!$B$87,20,IF(V73=Datos!$B$88,25,0)))))))/100)</f>
        <v>0</v>
      </c>
      <c r="X73" s="436"/>
      <c r="Y73" s="426"/>
      <c r="Z73" s="423"/>
      <c r="AA73" s="426"/>
      <c r="AB73" s="429"/>
      <c r="AC73" s="65"/>
    </row>
    <row r="74" spans="2:29" s="5" customFormat="1" ht="30" customHeight="1">
      <c r="B74" s="299"/>
      <c r="C74" s="439"/>
      <c r="D74" s="439"/>
      <c r="E74" s="443"/>
      <c r="F74" s="444"/>
      <c r="G74" s="246"/>
      <c r="H74" s="62"/>
      <c r="I74" s="63"/>
      <c r="J74" s="432"/>
      <c r="K74" s="432"/>
      <c r="L74" s="429"/>
      <c r="M74" s="63"/>
      <c r="N74" s="62"/>
      <c r="O74" s="62"/>
      <c r="P74" s="62"/>
      <c r="Q74" s="62"/>
      <c r="R74" s="63"/>
      <c r="S74" s="62"/>
      <c r="T74" s="62"/>
      <c r="U74" s="62"/>
      <c r="V74" s="62"/>
      <c r="W74" s="64">
        <f>((IF(S74=Datos!$B$83,0,IF(S74=Datos!$B$84,5,IF(S74=Datos!$B$85,10,IF(S74=Datos!$B$86,15,IF(S74=Datos!$B$87,20,IF(S74=Datos!$B$88,25,0)))))))/100)+((IF(T74=Datos!$B$83,0,IF(T74=Datos!$B$84,5,IF(T74=Datos!$B$85,10,IF(T74=Datos!$B$86,15,IF(T74=Datos!$B$87,20,IF(T74=Datos!$B$88,25,0)))))))/100)+((IF(U74=Datos!$B$83,0,IF(U74=Datos!$B$84,5,IF(U74=Datos!$B$85,10,IF(U74=Datos!$B$86,15,IF(U74=Datos!$B$87,20,IF(U74=Datos!$B$88,25,0)))))))/100)+((IF(V74=Datos!$B$83,0,IF(V74=Datos!$B$84,5,IF(V74=Datos!$B$85,10,IF(V74=Datos!$B$86,15,IF(V74=Datos!$B$87,20,IF(V74=Datos!$B$88,25,0)))))))/100)</f>
        <v>0</v>
      </c>
      <c r="X74" s="436"/>
      <c r="Y74" s="426"/>
      <c r="Z74" s="423"/>
      <c r="AA74" s="426"/>
      <c r="AB74" s="429"/>
      <c r="AC74" s="65"/>
    </row>
    <row r="75" spans="2:29" s="5" customFormat="1" ht="30" customHeight="1">
      <c r="B75" s="299"/>
      <c r="C75" s="439"/>
      <c r="D75" s="439"/>
      <c r="E75" s="443"/>
      <c r="F75" s="444"/>
      <c r="G75" s="246"/>
      <c r="H75" s="62"/>
      <c r="I75" s="63"/>
      <c r="J75" s="432"/>
      <c r="K75" s="432"/>
      <c r="L75" s="429"/>
      <c r="M75" s="63"/>
      <c r="N75" s="62"/>
      <c r="O75" s="62"/>
      <c r="P75" s="62"/>
      <c r="Q75" s="62"/>
      <c r="R75" s="63"/>
      <c r="S75" s="62"/>
      <c r="T75" s="62"/>
      <c r="U75" s="62"/>
      <c r="V75" s="62"/>
      <c r="W75" s="64">
        <f>((IF(S75=Datos!$B$83,0,IF(S75=Datos!$B$84,5,IF(S75=Datos!$B$85,10,IF(S75=Datos!$B$86,15,IF(S75=Datos!$B$87,20,IF(S75=Datos!$B$88,25,0)))))))/100)+((IF(T75=Datos!$B$83,0,IF(T75=Datos!$B$84,5,IF(T75=Datos!$B$85,10,IF(T75=Datos!$B$86,15,IF(T75=Datos!$B$87,20,IF(T75=Datos!$B$88,25,0)))))))/100)+((IF(U75=Datos!$B$83,0,IF(U75=Datos!$B$84,5,IF(U75=Datos!$B$85,10,IF(U75=Datos!$B$86,15,IF(U75=Datos!$B$87,20,IF(U75=Datos!$B$88,25,0)))))))/100)+((IF(V75=Datos!$B$83,0,IF(V75=Datos!$B$84,5,IF(V75=Datos!$B$85,10,IF(V75=Datos!$B$86,15,IF(V75=Datos!$B$87,20,IF(V75=Datos!$B$88,25,0)))))))/100)</f>
        <v>0</v>
      </c>
      <c r="X75" s="436"/>
      <c r="Y75" s="426"/>
      <c r="Z75" s="423"/>
      <c r="AA75" s="426"/>
      <c r="AB75" s="429"/>
      <c r="AC75" s="65"/>
    </row>
    <row r="76" spans="2:29" s="5" customFormat="1" ht="30" customHeight="1" thickBot="1">
      <c r="B76" s="300"/>
      <c r="C76" s="440"/>
      <c r="D76" s="440"/>
      <c r="E76" s="445"/>
      <c r="F76" s="446"/>
      <c r="G76" s="247"/>
      <c r="H76" s="88"/>
      <c r="I76" s="86"/>
      <c r="J76" s="433"/>
      <c r="K76" s="433"/>
      <c r="L76" s="430"/>
      <c r="M76" s="86"/>
      <c r="N76" s="88"/>
      <c r="O76" s="88"/>
      <c r="P76" s="88"/>
      <c r="Q76" s="88"/>
      <c r="R76" s="86"/>
      <c r="S76" s="88"/>
      <c r="T76" s="88"/>
      <c r="U76" s="88"/>
      <c r="V76" s="88"/>
      <c r="W76" s="87">
        <f>((IF(S76=Datos!$B$83,0,IF(S76=Datos!$B$84,5,IF(S76=Datos!$B$85,10,IF(S76=Datos!$B$86,15,IF(S76=Datos!$B$87,20,IF(S76=Datos!$B$88,25,0)))))))/100)+((IF(T76=Datos!$B$83,0,IF(T76=Datos!$B$84,5,IF(T76=Datos!$B$85,10,IF(T76=Datos!$B$86,15,IF(T76=Datos!$B$87,20,IF(T76=Datos!$B$88,25,0)))))))/100)+((IF(U76=Datos!$B$83,0,IF(U76=Datos!$B$84,5,IF(U76=Datos!$B$85,10,IF(U76=Datos!$B$86,15,IF(U76=Datos!$B$87,20,IF(U76=Datos!$B$88,25,0)))))))/100)+((IF(V76=Datos!$B$83,0,IF(V76=Datos!$B$84,5,IF(V76=Datos!$B$85,10,IF(V76=Datos!$B$86,15,IF(V76=Datos!$B$87,20,IF(V76=Datos!$B$88,25,0)))))))/100)</f>
        <v>0</v>
      </c>
      <c r="X76" s="437"/>
      <c r="Y76" s="427"/>
      <c r="Z76" s="424"/>
      <c r="AA76" s="427"/>
      <c r="AB76" s="430"/>
      <c r="AC76" s="69"/>
    </row>
    <row r="77" spans="2:29" s="5" customFormat="1" ht="30" customHeight="1">
      <c r="B77" s="298" t="str">
        <f>IF(Menú!$C$7="","-",Menú!$C$7)</f>
        <v>-</v>
      </c>
      <c r="C77" s="438"/>
      <c r="D77" s="438" t="str">
        <f>IF(B77="-","-",VLOOKUP(B77,Datos!$B$3:$C$25,2,FALSE))</f>
        <v>-</v>
      </c>
      <c r="E77" s="441"/>
      <c r="F77" s="442"/>
      <c r="G77" s="245"/>
      <c r="H77" s="83"/>
      <c r="I77" s="84"/>
      <c r="J77" s="431"/>
      <c r="K77" s="431"/>
      <c r="L77" s="428" t="str">
        <f>IF(AND(J77=Datos!$B$186,K77=Datos!$B$193),Datos!$D$186,IF(AND(J77=Datos!$B$186,K77=Datos!$B$194),Datos!$E$186,IF(AND(J77=Datos!$B$186,K77=Datos!$B$195),Datos!$F$186,IF(AND(J77=Datos!$B$186,K77=Datos!$B$196),Datos!$G$186,IF(AND(J77=Datos!$B$186,K77=Datos!$B$197),Datos!$H$186,IF(AND(J77=Datos!$B$187,K77=Datos!$B$193),Datos!$D$187,IF(AND(J77=Datos!$B$187,K77=Datos!$B$194),Datos!$E$187,IF(AND(J77=Datos!$B$187,K77=Datos!$B$195),Datos!$F$187,IF(AND(J77=Datos!$B$187,K77=Datos!$B$196),Datos!$G$187,IF(AND(J77=Datos!$B$187,K77=Datos!$B$197),Datos!$H$187,IF(AND(J77=Datos!$B$188,K77=Datos!$B$193),Datos!$D$188,IF(AND(J77=Datos!$B$188,K77=Datos!$B$194),Datos!$E$188,IF(AND(J77=Datos!$B$188,K77=Datos!$B$195),Datos!$F$188,IF(AND(J77=Datos!$B$188,K77=Datos!$B$196),Datos!$G$188,IF(AND(J77=Datos!$B$188,K77=Datos!$B$197),Datos!$H$188,IF(AND(J77=Datos!$B$189,K77=Datos!$B$193),Datos!$D$189,IF(AND(J77=Datos!$B$189,K77=Datos!$B$194),Datos!$E$189,IF(AND(J77=Datos!$B$189,K77=Datos!$B$195),Datos!$F$189,IF(AND(J77=Datos!$B$189,K77=Datos!$B$196),Datos!$G$189,IF(AND(J77=Datos!$B$189,K77=Datos!$B$197),Datos!$H$189,IF(AND(J77=Datos!$B$190,K77=Datos!$B$193),Datos!$D$190,IF(AND(J77=Datos!$B$190,K77=Datos!$B$194),Datos!$E$190,IF(AND(J77=Datos!$B$190,K77=Datos!$B$195),Datos!$F$190,IF(AND(J77=Datos!$B$190,K77=Datos!$B$196),Datos!$G$190,IF(AND(J77=Datos!$B$190,K77=Datos!$B$197),Datos!$H$190,"-")))))))))))))))))))))))))</f>
        <v>-</v>
      </c>
      <c r="M77" s="84"/>
      <c r="N77" s="83"/>
      <c r="O77" s="83"/>
      <c r="P77" s="83"/>
      <c r="Q77" s="83"/>
      <c r="R77" s="84"/>
      <c r="S77" s="83"/>
      <c r="T77" s="83"/>
      <c r="U77" s="83"/>
      <c r="V77" s="83"/>
      <c r="W77" s="82">
        <f>((IF(S77=Datos!$B$83,0,IF(S77=Datos!$B$84,5,IF(S77=Datos!$B$85,10,IF(S77=Datos!$B$86,15,IF(S77=Datos!$B$87,20,IF(S77=Datos!$B$88,25,0)))))))/100)+((IF(T77=Datos!$B$83,0,IF(T77=Datos!$B$84,5,IF(T77=Datos!$B$85,10,IF(T77=Datos!$B$86,15,IF(T77=Datos!$B$87,20,IF(T77=Datos!$B$88,25,0)))))))/100)+((IF(U77=Datos!$B$83,0,IF(U77=Datos!$B$84,5,IF(U77=Datos!$B$85,10,IF(U77=Datos!$B$86,15,IF(U77=Datos!$B$87,20,IF(U77=Datos!$B$88,25,0)))))))/100)+((IF(V77=Datos!$B$83,0,IF(V77=Datos!$B$84,5,IF(V77=Datos!$B$85,10,IF(V77=Datos!$B$86,15,IF(V77=Datos!$B$87,20,IF(V77=Datos!$B$88,25,0)))))))/100)</f>
        <v>0</v>
      </c>
      <c r="X77" s="435">
        <f>IF(ISERROR((IF(R77=Datos!$B$80,W77,0)+IF(R78=Datos!$B$80,W78,0)+IF(R79=Datos!$B$80,W79,0)+IF(R80=Datos!$B$80,W80,0)+IF(R81=Datos!$B$80,W81,0)+IF(R82=Datos!$B$80,W82,0))/(IF(R77=Datos!$B$80,1,0)+IF(R78=Datos!$B$80,1,0)+IF(R79=Datos!$B$80,1,0)+IF(R80=Datos!$B$80,1,0)+IF(R81=Datos!$B$80,1,0)+IF(R82=Datos!$B$80,1,0))),0,(IF(R77=Datos!$B$80,W77,0)+IF(R78=Datos!$B$80,W78,0)+IF(R79=Datos!$B$80,W79,0)+IF(R80=Datos!$B$80,W80,0)+IF(R81=Datos!$B$80,W81,0)+IF(R82=Datos!$B$80,W82,0))/(IF(R77=Datos!$B$80,1,0)+IF(R78=Datos!$B$80,1,0)+IF(R79=Datos!$B$80,1,0)+IF(R80=Datos!$B$80,1,0)+IF(R81=Datos!$B$80,1,0)+IF(R82=Datos!$B$80,1,0)))</f>
        <v>0</v>
      </c>
      <c r="Y77" s="425" t="str">
        <f>IF(J77="","-",(IF(X77&gt;0,(IF(J77=Datos!$B$65,Datos!$B$65,IF(AND(J77=Datos!$B$66,X77&gt;0.49),Datos!$B$65,IF(AND(J77=Datos!$B$67,X77&gt;0.74),Datos!$B$65,IF(AND(J77=Datos!$B$67,X77&lt;0.75,X77&gt;0.49),Datos!$B$66,IF(AND(J77=Datos!$B$68,X77&gt;0.74),Datos!$B$66,IF(AND(J77=Datos!$B$68,X77&lt;0.75,X77&gt;0.49),Datos!$B$67,IF(AND(J77=Datos!$B$69,X77&gt;0.74),Datos!$B$67,IF(AND(J77=Datos!$B$69,X77&lt;0.75,X77&gt;0.49),Datos!$B$68,J77))))))))),J77)))</f>
        <v>-</v>
      </c>
      <c r="Z77" s="422">
        <f>IF(ISERROR((IF(R77=Datos!$B$79,W77,0)+IF(R78=Datos!$B$79,W78,0)+IF(R79=Datos!$B$79,W79,0)+IF(R80=Datos!$B$79,W80,0)+IF(R81=Datos!$B$79,W81,0)+IF(R82=Datos!$B$79,W82,0))/(IF(R77=Datos!$B$79,1,0)+IF(R78=Datos!$B$79,1,0)+IF(R79=Datos!$B$79,1,0)+IF(R80=Datos!$B$79,1,0)+IF(R81=Datos!$B$79,1,0)+IF(R82=Datos!$B$79,1,0))),0,(IF(R77=Datos!$B$79,W77,0)+IF(R78=Datos!$B$79,W78,0)+IF(R79=Datos!$B$79,W79,0)+IF(R80=Datos!$B$79,W80,0)+IF(R81=Datos!$B$79,W81,0)+IF(R82=Datos!$B$79,W82,0))/(IF(R77=Datos!$B$79,1,0)+IF(R78=Datos!$B$79,1,0)+IF(R79=Datos!$B$79,1,0)+IF(R80=Datos!$B$79,1,0)+IF(R81=Datos!$B$79,1,0)+IF(R82=Datos!$B$79,1,0)))</f>
        <v>0</v>
      </c>
      <c r="AA77" s="425" t="str">
        <f>IF(K77="","-",(IF(Z77&gt;0,(IF(K77=Datos!$B$72,Datos!$B$72,IF(AND(K77=Datos!$B$73,Z77&gt;0.49),Datos!$B$72,IF(AND(K77=Datos!$B$74,Z77&gt;0.74),Datos!$B$72,IF(AND(K77=Datos!$B$74,Z77&lt;0.75,Z77&gt;0.49),Datos!$B$73,IF(AND(K77=Datos!$B$75,Z77&gt;0.74),Datos!$B$73,IF(AND(K77=Datos!$B$75,Z77&lt;0.75,Z77&gt;0.49),Datos!$B$74,IF(AND(K77=Datos!$B$76,Z77&gt;0.74),Datos!$B$74,IF(AND(K77=Datos!$B$76,Z77&lt;0.75,Z77&gt;0.49),Datos!$B$75,K77))))))))),K77)))</f>
        <v>-</v>
      </c>
      <c r="AB77" s="428" t="str">
        <f>IF(AND(Y77=Datos!$B$186,AA77=Datos!$B$193),Datos!$D$186,IF(AND(Y77=Datos!$B$186,AA77=Datos!$B$194),Datos!$E$186,IF(AND(Y77=Datos!$B$186,AA77=Datos!$B$195),Datos!$F$186,IF(AND(Y77=Datos!$B$186,AA77=Datos!$B$196),Datos!$G$186,IF(AND(Y77=Datos!$B$186,AA77=Datos!$B$197),Datos!$H$186,IF(AND(Y77=Datos!$B$187,AA77=Datos!$B$193),Datos!$D$187,IF(AND(Y77=Datos!$B$187,AA77=Datos!$B$194),Datos!$E$187,IF(AND(Y77=Datos!$B$187,AA77=Datos!$B$195),Datos!$F$187,IF(AND(Y77=Datos!$B$187,AA77=Datos!$B$196),Datos!$G$187,IF(AND(Y77=Datos!$B$187,AA77=Datos!$B$197),Datos!$H$187,IF(AND(Y77=Datos!$B$188,AA77=Datos!$B$193),Datos!$D$188,IF(AND(Y77=Datos!$B$188,AA77=Datos!$B$194),Datos!$E$188,IF(AND(Y77=Datos!$B$188,AA77=Datos!$B$195),Datos!$F$188,IF(AND(Y77=Datos!$B$188,AA77=Datos!$B$196),Datos!$G$188,IF(AND(Y77=Datos!$B$188,AA77=Datos!$B$197),Datos!$H$188,IF(AND(Y77=Datos!$B$189,AA77=Datos!$B$193),Datos!$D$189,IF(AND(Y77=Datos!$B$189,AA77=Datos!$B$194),Datos!$E$189,IF(AND(Y77=Datos!$B$189,AA77=Datos!$B$195),Datos!$F$189,IF(AND(Y77=Datos!$B$189,AA77=Datos!$B$196),Datos!$G$189,IF(AND(Y77=Datos!$B$189,AA77=Datos!$B$197),Datos!$H$189,IF(AND(Y77=Datos!$B$190,AA77=Datos!$B$193),Datos!$D$190,IF(AND(Y77=Datos!$B$190,AA77=Datos!$B$194),Datos!$E$190,IF(AND(Y77=Datos!$B$190,AA77=Datos!$B$195),Datos!$F$190,IF(AND(Y77=Datos!$B$190,AA77=Datos!$B$196),Datos!$G$190,IF(AND(Y77=Datos!$B$190,AA77=Datos!$B$197),Datos!$H$190,"-")))))))))))))))))))))))))</f>
        <v>-</v>
      </c>
      <c r="AC77" s="61"/>
    </row>
    <row r="78" spans="2:29" s="5" customFormat="1" ht="30" customHeight="1">
      <c r="B78" s="299"/>
      <c r="C78" s="439"/>
      <c r="D78" s="439"/>
      <c r="E78" s="443"/>
      <c r="F78" s="444"/>
      <c r="G78" s="246"/>
      <c r="H78" s="62"/>
      <c r="I78" s="63"/>
      <c r="J78" s="432"/>
      <c r="K78" s="432"/>
      <c r="L78" s="429"/>
      <c r="M78" s="63"/>
      <c r="N78" s="62"/>
      <c r="O78" s="62"/>
      <c r="P78" s="62"/>
      <c r="Q78" s="62"/>
      <c r="R78" s="63"/>
      <c r="S78" s="62"/>
      <c r="T78" s="62"/>
      <c r="U78" s="62"/>
      <c r="V78" s="62"/>
      <c r="W78" s="64">
        <f>((IF(S78=Datos!$B$83,0,IF(S78=Datos!$B$84,5,IF(S78=Datos!$B$85,10,IF(S78=Datos!$B$86,15,IF(S78=Datos!$B$87,20,IF(S78=Datos!$B$88,25,0)))))))/100)+((IF(T78=Datos!$B$83,0,IF(T78=Datos!$B$84,5,IF(T78=Datos!$B$85,10,IF(T78=Datos!$B$86,15,IF(T78=Datos!$B$87,20,IF(T78=Datos!$B$88,25,0)))))))/100)+((IF(U78=Datos!$B$83,0,IF(U78=Datos!$B$84,5,IF(U78=Datos!$B$85,10,IF(U78=Datos!$B$86,15,IF(U78=Datos!$B$87,20,IF(U78=Datos!$B$88,25,0)))))))/100)+((IF(V78=Datos!$B$83,0,IF(V78=Datos!$B$84,5,IF(V78=Datos!$B$85,10,IF(V78=Datos!$B$86,15,IF(V78=Datos!$B$87,20,IF(V78=Datos!$B$88,25,0)))))))/100)</f>
        <v>0</v>
      </c>
      <c r="X78" s="436"/>
      <c r="Y78" s="426"/>
      <c r="Z78" s="423"/>
      <c r="AA78" s="426"/>
      <c r="AB78" s="429"/>
      <c r="AC78" s="65"/>
    </row>
    <row r="79" spans="2:29" s="5" customFormat="1" ht="30" customHeight="1">
      <c r="B79" s="299"/>
      <c r="C79" s="439"/>
      <c r="D79" s="439"/>
      <c r="E79" s="443"/>
      <c r="F79" s="444"/>
      <c r="G79" s="246"/>
      <c r="H79" s="62"/>
      <c r="I79" s="63"/>
      <c r="J79" s="432"/>
      <c r="K79" s="432"/>
      <c r="L79" s="429"/>
      <c r="M79" s="63"/>
      <c r="N79" s="62"/>
      <c r="O79" s="62"/>
      <c r="P79" s="62"/>
      <c r="Q79" s="62"/>
      <c r="R79" s="63"/>
      <c r="S79" s="62"/>
      <c r="T79" s="62"/>
      <c r="U79" s="62"/>
      <c r="V79" s="62"/>
      <c r="W79" s="64">
        <f>((IF(S79=Datos!$B$83,0,IF(S79=Datos!$B$84,5,IF(S79=Datos!$B$85,10,IF(S79=Datos!$B$86,15,IF(S79=Datos!$B$87,20,IF(S79=Datos!$B$88,25,0)))))))/100)+((IF(T79=Datos!$B$83,0,IF(T79=Datos!$B$84,5,IF(T79=Datos!$B$85,10,IF(T79=Datos!$B$86,15,IF(T79=Datos!$B$87,20,IF(T79=Datos!$B$88,25,0)))))))/100)+((IF(U79=Datos!$B$83,0,IF(U79=Datos!$B$84,5,IF(U79=Datos!$B$85,10,IF(U79=Datos!$B$86,15,IF(U79=Datos!$B$87,20,IF(U79=Datos!$B$88,25,0)))))))/100)+((IF(V79=Datos!$B$83,0,IF(V79=Datos!$B$84,5,IF(V79=Datos!$B$85,10,IF(V79=Datos!$B$86,15,IF(V79=Datos!$B$87,20,IF(V79=Datos!$B$88,25,0)))))))/100)</f>
        <v>0</v>
      </c>
      <c r="X79" s="436"/>
      <c r="Y79" s="426"/>
      <c r="Z79" s="423"/>
      <c r="AA79" s="426"/>
      <c r="AB79" s="429"/>
      <c r="AC79" s="65"/>
    </row>
    <row r="80" spans="2:29" s="5" customFormat="1" ht="30" customHeight="1">
      <c r="B80" s="299"/>
      <c r="C80" s="439"/>
      <c r="D80" s="439"/>
      <c r="E80" s="443"/>
      <c r="F80" s="444"/>
      <c r="G80" s="246"/>
      <c r="H80" s="62"/>
      <c r="I80" s="63"/>
      <c r="J80" s="432"/>
      <c r="K80" s="432"/>
      <c r="L80" s="429"/>
      <c r="M80" s="63"/>
      <c r="N80" s="62"/>
      <c r="O80" s="62"/>
      <c r="P80" s="62"/>
      <c r="Q80" s="62"/>
      <c r="R80" s="63"/>
      <c r="S80" s="62"/>
      <c r="T80" s="62"/>
      <c r="U80" s="62"/>
      <c r="V80" s="62"/>
      <c r="W80" s="64">
        <f>((IF(S80=Datos!$B$83,0,IF(S80=Datos!$B$84,5,IF(S80=Datos!$B$85,10,IF(S80=Datos!$B$86,15,IF(S80=Datos!$B$87,20,IF(S80=Datos!$B$88,25,0)))))))/100)+((IF(T80=Datos!$B$83,0,IF(T80=Datos!$B$84,5,IF(T80=Datos!$B$85,10,IF(T80=Datos!$B$86,15,IF(T80=Datos!$B$87,20,IF(T80=Datos!$B$88,25,0)))))))/100)+((IF(U80=Datos!$B$83,0,IF(U80=Datos!$B$84,5,IF(U80=Datos!$B$85,10,IF(U80=Datos!$B$86,15,IF(U80=Datos!$B$87,20,IF(U80=Datos!$B$88,25,0)))))))/100)+((IF(V80=Datos!$B$83,0,IF(V80=Datos!$B$84,5,IF(V80=Datos!$B$85,10,IF(V80=Datos!$B$86,15,IF(V80=Datos!$B$87,20,IF(V80=Datos!$B$88,25,0)))))))/100)</f>
        <v>0</v>
      </c>
      <c r="X80" s="436"/>
      <c r="Y80" s="426"/>
      <c r="Z80" s="423"/>
      <c r="AA80" s="426"/>
      <c r="AB80" s="429"/>
      <c r="AC80" s="65"/>
    </row>
    <row r="81" spans="2:29" s="5" customFormat="1" ht="30" customHeight="1">
      <c r="B81" s="299"/>
      <c r="C81" s="439"/>
      <c r="D81" s="439"/>
      <c r="E81" s="443"/>
      <c r="F81" s="444"/>
      <c r="G81" s="246"/>
      <c r="H81" s="62"/>
      <c r="I81" s="63"/>
      <c r="J81" s="432"/>
      <c r="K81" s="432"/>
      <c r="L81" s="429"/>
      <c r="M81" s="63"/>
      <c r="N81" s="62"/>
      <c r="O81" s="62"/>
      <c r="P81" s="62"/>
      <c r="Q81" s="62"/>
      <c r="R81" s="63"/>
      <c r="S81" s="62"/>
      <c r="T81" s="62"/>
      <c r="U81" s="62"/>
      <c r="V81" s="62"/>
      <c r="W81" s="64">
        <f>((IF(S81=Datos!$B$83,0,IF(S81=Datos!$B$84,5,IF(S81=Datos!$B$85,10,IF(S81=Datos!$B$86,15,IF(S81=Datos!$B$87,20,IF(S81=Datos!$B$88,25,0)))))))/100)+((IF(T81=Datos!$B$83,0,IF(T81=Datos!$B$84,5,IF(T81=Datos!$B$85,10,IF(T81=Datos!$B$86,15,IF(T81=Datos!$B$87,20,IF(T81=Datos!$B$88,25,0)))))))/100)+((IF(U81=Datos!$B$83,0,IF(U81=Datos!$B$84,5,IF(U81=Datos!$B$85,10,IF(U81=Datos!$B$86,15,IF(U81=Datos!$B$87,20,IF(U81=Datos!$B$88,25,0)))))))/100)+((IF(V81=Datos!$B$83,0,IF(V81=Datos!$B$84,5,IF(V81=Datos!$B$85,10,IF(V81=Datos!$B$86,15,IF(V81=Datos!$B$87,20,IF(V81=Datos!$B$88,25,0)))))))/100)</f>
        <v>0</v>
      </c>
      <c r="X81" s="436"/>
      <c r="Y81" s="426"/>
      <c r="Z81" s="423"/>
      <c r="AA81" s="426"/>
      <c r="AB81" s="429"/>
      <c r="AC81" s="65"/>
    </row>
    <row r="82" spans="2:29" s="5" customFormat="1" ht="30" customHeight="1" thickBot="1">
      <c r="B82" s="300"/>
      <c r="C82" s="440"/>
      <c r="D82" s="440"/>
      <c r="E82" s="445"/>
      <c r="F82" s="446"/>
      <c r="G82" s="247"/>
      <c r="H82" s="88"/>
      <c r="I82" s="86"/>
      <c r="J82" s="433"/>
      <c r="K82" s="433"/>
      <c r="L82" s="430"/>
      <c r="M82" s="86"/>
      <c r="N82" s="88"/>
      <c r="O82" s="88"/>
      <c r="P82" s="88"/>
      <c r="Q82" s="88"/>
      <c r="R82" s="86"/>
      <c r="S82" s="88"/>
      <c r="T82" s="88"/>
      <c r="U82" s="88"/>
      <c r="V82" s="88"/>
      <c r="W82" s="87">
        <f>((IF(S82=Datos!$B$83,0,IF(S82=Datos!$B$84,5,IF(S82=Datos!$B$85,10,IF(S82=Datos!$B$86,15,IF(S82=Datos!$B$87,20,IF(S82=Datos!$B$88,25,0)))))))/100)+((IF(T82=Datos!$B$83,0,IF(T82=Datos!$B$84,5,IF(T82=Datos!$B$85,10,IF(T82=Datos!$B$86,15,IF(T82=Datos!$B$87,20,IF(T82=Datos!$B$88,25,0)))))))/100)+((IF(U82=Datos!$B$83,0,IF(U82=Datos!$B$84,5,IF(U82=Datos!$B$85,10,IF(U82=Datos!$B$86,15,IF(U82=Datos!$B$87,20,IF(U82=Datos!$B$88,25,0)))))))/100)+((IF(V82=Datos!$B$83,0,IF(V82=Datos!$B$84,5,IF(V82=Datos!$B$85,10,IF(V82=Datos!$B$86,15,IF(V82=Datos!$B$87,20,IF(V82=Datos!$B$88,25,0)))))))/100)</f>
        <v>0</v>
      </c>
      <c r="X82" s="437"/>
      <c r="Y82" s="427"/>
      <c r="Z82" s="424"/>
      <c r="AA82" s="427"/>
      <c r="AB82" s="430"/>
      <c r="AC82" s="69"/>
    </row>
    <row r="83" spans="2:29" s="5" customFormat="1" ht="30" customHeight="1">
      <c r="B83" s="298" t="str">
        <f>IF(Menú!$C$7="","-",Menú!$C$7)</f>
        <v>-</v>
      </c>
      <c r="C83" s="438"/>
      <c r="D83" s="438" t="str">
        <f>IF(B83="-","-",VLOOKUP(B83,Datos!$B$3:$C$25,2,FALSE))</f>
        <v>-</v>
      </c>
      <c r="E83" s="441"/>
      <c r="F83" s="442"/>
      <c r="G83" s="245"/>
      <c r="H83" s="83"/>
      <c r="I83" s="84"/>
      <c r="J83" s="431"/>
      <c r="K83" s="431"/>
      <c r="L83" s="428" t="str">
        <f>IF(AND(J83=Datos!$B$186,K83=Datos!$B$193),Datos!$D$186,IF(AND(J83=Datos!$B$186,K83=Datos!$B$194),Datos!$E$186,IF(AND(J83=Datos!$B$186,K83=Datos!$B$195),Datos!$F$186,IF(AND(J83=Datos!$B$186,K83=Datos!$B$196),Datos!$G$186,IF(AND(J83=Datos!$B$186,K83=Datos!$B$197),Datos!$H$186,IF(AND(J83=Datos!$B$187,K83=Datos!$B$193),Datos!$D$187,IF(AND(J83=Datos!$B$187,K83=Datos!$B$194),Datos!$E$187,IF(AND(J83=Datos!$B$187,K83=Datos!$B$195),Datos!$F$187,IF(AND(J83=Datos!$B$187,K83=Datos!$B$196),Datos!$G$187,IF(AND(J83=Datos!$B$187,K83=Datos!$B$197),Datos!$H$187,IF(AND(J83=Datos!$B$188,K83=Datos!$B$193),Datos!$D$188,IF(AND(J83=Datos!$B$188,K83=Datos!$B$194),Datos!$E$188,IF(AND(J83=Datos!$B$188,K83=Datos!$B$195),Datos!$F$188,IF(AND(J83=Datos!$B$188,K83=Datos!$B$196),Datos!$G$188,IF(AND(J83=Datos!$B$188,K83=Datos!$B$197),Datos!$H$188,IF(AND(J83=Datos!$B$189,K83=Datos!$B$193),Datos!$D$189,IF(AND(J83=Datos!$B$189,K83=Datos!$B$194),Datos!$E$189,IF(AND(J83=Datos!$B$189,K83=Datos!$B$195),Datos!$F$189,IF(AND(J83=Datos!$B$189,K83=Datos!$B$196),Datos!$G$189,IF(AND(J83=Datos!$B$189,K83=Datos!$B$197),Datos!$H$189,IF(AND(J83=Datos!$B$190,K83=Datos!$B$193),Datos!$D$190,IF(AND(J83=Datos!$B$190,K83=Datos!$B$194),Datos!$E$190,IF(AND(J83=Datos!$B$190,K83=Datos!$B$195),Datos!$F$190,IF(AND(J83=Datos!$B$190,K83=Datos!$B$196),Datos!$G$190,IF(AND(J83=Datos!$B$190,K83=Datos!$B$197),Datos!$H$190,"-")))))))))))))))))))))))))</f>
        <v>-</v>
      </c>
      <c r="M83" s="84"/>
      <c r="N83" s="83"/>
      <c r="O83" s="83"/>
      <c r="P83" s="83"/>
      <c r="Q83" s="83"/>
      <c r="R83" s="84"/>
      <c r="S83" s="83"/>
      <c r="T83" s="83"/>
      <c r="U83" s="83"/>
      <c r="V83" s="83"/>
      <c r="W83" s="82">
        <f>((IF(S83=Datos!$B$83,0,IF(S83=Datos!$B$84,5,IF(S83=Datos!$B$85,10,IF(S83=Datos!$B$86,15,IF(S83=Datos!$B$87,20,IF(S83=Datos!$B$88,25,0)))))))/100)+((IF(T83=Datos!$B$83,0,IF(T83=Datos!$B$84,5,IF(T83=Datos!$B$85,10,IF(T83=Datos!$B$86,15,IF(T83=Datos!$B$87,20,IF(T83=Datos!$B$88,25,0)))))))/100)+((IF(U83=Datos!$B$83,0,IF(U83=Datos!$B$84,5,IF(U83=Datos!$B$85,10,IF(U83=Datos!$B$86,15,IF(U83=Datos!$B$87,20,IF(U83=Datos!$B$88,25,0)))))))/100)+((IF(V83=Datos!$B$83,0,IF(V83=Datos!$B$84,5,IF(V83=Datos!$B$85,10,IF(V83=Datos!$B$86,15,IF(V83=Datos!$B$87,20,IF(V83=Datos!$B$88,25,0)))))))/100)</f>
        <v>0</v>
      </c>
      <c r="X83" s="435">
        <f>IF(ISERROR((IF(R83=Datos!$B$80,W83,0)+IF(R84=Datos!$B$80,W84,0)+IF(R85=Datos!$B$80,W85,0)+IF(R86=Datos!$B$80,W86,0)+IF(R87=Datos!$B$80,W87,0)+IF(R88=Datos!$B$80,W88,0))/(IF(R83=Datos!$B$80,1,0)+IF(R84=Datos!$B$80,1,0)+IF(R85=Datos!$B$80,1,0)+IF(R86=Datos!$B$80,1,0)+IF(R87=Datos!$B$80,1,0)+IF(R88=Datos!$B$80,1,0))),0,(IF(R83=Datos!$B$80,W83,0)+IF(R84=Datos!$B$80,W84,0)+IF(R85=Datos!$B$80,W85,0)+IF(R86=Datos!$B$80,W86,0)+IF(R87=Datos!$B$80,W87,0)+IF(R88=Datos!$B$80,W88,0))/(IF(R83=Datos!$B$80,1,0)+IF(R84=Datos!$B$80,1,0)+IF(R85=Datos!$B$80,1,0)+IF(R86=Datos!$B$80,1,0)+IF(R87=Datos!$B$80,1,0)+IF(R88=Datos!$B$80,1,0)))</f>
        <v>0</v>
      </c>
      <c r="Y83" s="425" t="str">
        <f>IF(J83="","-",(IF(X83&gt;0,(IF(J83=Datos!$B$65,Datos!$B$65,IF(AND(J83=Datos!$B$66,X83&gt;0.49),Datos!$B$65,IF(AND(J83=Datos!$B$67,X83&gt;0.74),Datos!$B$65,IF(AND(J83=Datos!$B$67,X83&lt;0.75,X83&gt;0.49),Datos!$B$66,IF(AND(J83=Datos!$B$68,X83&gt;0.74),Datos!$B$66,IF(AND(J83=Datos!$B$68,X83&lt;0.75,X83&gt;0.49),Datos!$B$67,IF(AND(J83=Datos!$B$69,X83&gt;0.74),Datos!$B$67,IF(AND(J83=Datos!$B$69,X83&lt;0.75,X83&gt;0.49),Datos!$B$68,J83))))))))),J83)))</f>
        <v>-</v>
      </c>
      <c r="Z83" s="422">
        <f>IF(ISERROR((IF(R83=Datos!$B$79,W83,0)+IF(R84=Datos!$B$79,W84,0)+IF(R85=Datos!$B$79,W85,0)+IF(R86=Datos!$B$79,W86,0)+IF(R87=Datos!$B$79,W87,0)+IF(R88=Datos!$B$79,W88,0))/(IF(R83=Datos!$B$79,1,0)+IF(R84=Datos!$B$79,1,0)+IF(R85=Datos!$B$79,1,0)+IF(R86=Datos!$B$79,1,0)+IF(R87=Datos!$B$79,1,0)+IF(R88=Datos!$B$79,1,0))),0,(IF(R83=Datos!$B$79,W83,0)+IF(R84=Datos!$B$79,W84,0)+IF(R85=Datos!$B$79,W85,0)+IF(R86=Datos!$B$79,W86,0)+IF(R87=Datos!$B$79,W87,0)+IF(R88=Datos!$B$79,W88,0))/(IF(R83=Datos!$B$79,1,0)+IF(R84=Datos!$B$79,1,0)+IF(R85=Datos!$B$79,1,0)+IF(R86=Datos!$B$79,1,0)+IF(R87=Datos!$B$79,1,0)+IF(R88=Datos!$B$79,1,0)))</f>
        <v>0</v>
      </c>
      <c r="AA83" s="425" t="str">
        <f>IF(K83="","-",(IF(Z83&gt;0,(IF(K83=Datos!$B$72,Datos!$B$72,IF(AND(K83=Datos!$B$73,Z83&gt;0.49),Datos!$B$72,IF(AND(K83=Datos!$B$74,Z83&gt;0.74),Datos!$B$72,IF(AND(K83=Datos!$B$74,Z83&lt;0.75,Z83&gt;0.49),Datos!$B$73,IF(AND(K83=Datos!$B$75,Z83&gt;0.74),Datos!$B$73,IF(AND(K83=Datos!$B$75,Z83&lt;0.75,Z83&gt;0.49),Datos!$B$74,IF(AND(K83=Datos!$B$76,Z83&gt;0.74),Datos!$B$74,IF(AND(K83=Datos!$B$76,Z83&lt;0.75,Z83&gt;0.49),Datos!$B$75,K83))))))))),K83)))</f>
        <v>-</v>
      </c>
      <c r="AB83" s="428" t="str">
        <f>IF(AND(Y83=Datos!$B$186,AA83=Datos!$B$193),Datos!$D$186,IF(AND(Y83=Datos!$B$186,AA83=Datos!$B$194),Datos!$E$186,IF(AND(Y83=Datos!$B$186,AA83=Datos!$B$195),Datos!$F$186,IF(AND(Y83=Datos!$B$186,AA83=Datos!$B$196),Datos!$G$186,IF(AND(Y83=Datos!$B$186,AA83=Datos!$B$197),Datos!$H$186,IF(AND(Y83=Datos!$B$187,AA83=Datos!$B$193),Datos!$D$187,IF(AND(Y83=Datos!$B$187,AA83=Datos!$B$194),Datos!$E$187,IF(AND(Y83=Datos!$B$187,AA83=Datos!$B$195),Datos!$F$187,IF(AND(Y83=Datos!$B$187,AA83=Datos!$B$196),Datos!$G$187,IF(AND(Y83=Datos!$B$187,AA83=Datos!$B$197),Datos!$H$187,IF(AND(Y83=Datos!$B$188,AA83=Datos!$B$193),Datos!$D$188,IF(AND(Y83=Datos!$B$188,AA83=Datos!$B$194),Datos!$E$188,IF(AND(Y83=Datos!$B$188,AA83=Datos!$B$195),Datos!$F$188,IF(AND(Y83=Datos!$B$188,AA83=Datos!$B$196),Datos!$G$188,IF(AND(Y83=Datos!$B$188,AA83=Datos!$B$197),Datos!$H$188,IF(AND(Y83=Datos!$B$189,AA83=Datos!$B$193),Datos!$D$189,IF(AND(Y83=Datos!$B$189,AA83=Datos!$B$194),Datos!$E$189,IF(AND(Y83=Datos!$B$189,AA83=Datos!$B$195),Datos!$F$189,IF(AND(Y83=Datos!$B$189,AA83=Datos!$B$196),Datos!$G$189,IF(AND(Y83=Datos!$B$189,AA83=Datos!$B$197),Datos!$H$189,IF(AND(Y83=Datos!$B$190,AA83=Datos!$B$193),Datos!$D$190,IF(AND(Y83=Datos!$B$190,AA83=Datos!$B$194),Datos!$E$190,IF(AND(Y83=Datos!$B$190,AA83=Datos!$B$195),Datos!$F$190,IF(AND(Y83=Datos!$B$190,AA83=Datos!$B$196),Datos!$G$190,IF(AND(Y83=Datos!$B$190,AA83=Datos!$B$197),Datos!$H$190,"-")))))))))))))))))))))))))</f>
        <v>-</v>
      </c>
      <c r="AC83" s="61"/>
    </row>
    <row r="84" spans="2:29" s="5" customFormat="1" ht="30" customHeight="1">
      <c r="B84" s="299"/>
      <c r="C84" s="439"/>
      <c r="D84" s="439"/>
      <c r="E84" s="443"/>
      <c r="F84" s="444"/>
      <c r="G84" s="246"/>
      <c r="H84" s="62"/>
      <c r="I84" s="63"/>
      <c r="J84" s="432"/>
      <c r="K84" s="432"/>
      <c r="L84" s="429"/>
      <c r="M84" s="63"/>
      <c r="N84" s="62"/>
      <c r="O84" s="62"/>
      <c r="P84" s="62"/>
      <c r="Q84" s="62"/>
      <c r="R84" s="63"/>
      <c r="S84" s="62"/>
      <c r="T84" s="62"/>
      <c r="U84" s="62"/>
      <c r="V84" s="62"/>
      <c r="W84" s="64">
        <f>((IF(S84=Datos!$B$83,0,IF(S84=Datos!$B$84,5,IF(S84=Datos!$B$85,10,IF(S84=Datos!$B$86,15,IF(S84=Datos!$B$87,20,IF(S84=Datos!$B$88,25,0)))))))/100)+((IF(T84=Datos!$B$83,0,IF(T84=Datos!$B$84,5,IF(T84=Datos!$B$85,10,IF(T84=Datos!$B$86,15,IF(T84=Datos!$B$87,20,IF(T84=Datos!$B$88,25,0)))))))/100)+((IF(U84=Datos!$B$83,0,IF(U84=Datos!$B$84,5,IF(U84=Datos!$B$85,10,IF(U84=Datos!$B$86,15,IF(U84=Datos!$B$87,20,IF(U84=Datos!$B$88,25,0)))))))/100)+((IF(V84=Datos!$B$83,0,IF(V84=Datos!$B$84,5,IF(V84=Datos!$B$85,10,IF(V84=Datos!$B$86,15,IF(V84=Datos!$B$87,20,IF(V84=Datos!$B$88,25,0)))))))/100)</f>
        <v>0</v>
      </c>
      <c r="X84" s="436"/>
      <c r="Y84" s="426"/>
      <c r="Z84" s="423"/>
      <c r="AA84" s="426"/>
      <c r="AB84" s="429"/>
      <c r="AC84" s="65"/>
    </row>
    <row r="85" spans="2:29" s="5" customFormat="1" ht="30" customHeight="1">
      <c r="B85" s="299"/>
      <c r="C85" s="439"/>
      <c r="D85" s="439"/>
      <c r="E85" s="443"/>
      <c r="F85" s="444"/>
      <c r="G85" s="246"/>
      <c r="H85" s="62"/>
      <c r="I85" s="63"/>
      <c r="J85" s="432"/>
      <c r="K85" s="432"/>
      <c r="L85" s="429"/>
      <c r="M85" s="63"/>
      <c r="N85" s="62"/>
      <c r="O85" s="62"/>
      <c r="P85" s="62"/>
      <c r="Q85" s="62"/>
      <c r="R85" s="63"/>
      <c r="S85" s="62"/>
      <c r="T85" s="62"/>
      <c r="U85" s="62"/>
      <c r="V85" s="62"/>
      <c r="W85" s="64">
        <f>((IF(S85=Datos!$B$83,0,IF(S85=Datos!$B$84,5,IF(S85=Datos!$B$85,10,IF(S85=Datos!$B$86,15,IF(S85=Datos!$B$87,20,IF(S85=Datos!$B$88,25,0)))))))/100)+((IF(T85=Datos!$B$83,0,IF(T85=Datos!$B$84,5,IF(T85=Datos!$B$85,10,IF(T85=Datos!$B$86,15,IF(T85=Datos!$B$87,20,IF(T85=Datos!$B$88,25,0)))))))/100)+((IF(U85=Datos!$B$83,0,IF(U85=Datos!$B$84,5,IF(U85=Datos!$B$85,10,IF(U85=Datos!$B$86,15,IF(U85=Datos!$B$87,20,IF(U85=Datos!$B$88,25,0)))))))/100)+((IF(V85=Datos!$B$83,0,IF(V85=Datos!$B$84,5,IF(V85=Datos!$B$85,10,IF(V85=Datos!$B$86,15,IF(V85=Datos!$B$87,20,IF(V85=Datos!$B$88,25,0)))))))/100)</f>
        <v>0</v>
      </c>
      <c r="X85" s="436"/>
      <c r="Y85" s="426"/>
      <c r="Z85" s="423"/>
      <c r="AA85" s="426"/>
      <c r="AB85" s="429"/>
      <c r="AC85" s="65"/>
    </row>
    <row r="86" spans="2:29" s="5" customFormat="1" ht="30" customHeight="1">
      <c r="B86" s="299"/>
      <c r="C86" s="439"/>
      <c r="D86" s="439"/>
      <c r="E86" s="443"/>
      <c r="F86" s="444"/>
      <c r="G86" s="246"/>
      <c r="H86" s="62"/>
      <c r="I86" s="63"/>
      <c r="J86" s="432"/>
      <c r="K86" s="432"/>
      <c r="L86" s="429"/>
      <c r="M86" s="63"/>
      <c r="N86" s="62"/>
      <c r="O86" s="62"/>
      <c r="P86" s="62"/>
      <c r="Q86" s="62"/>
      <c r="R86" s="63"/>
      <c r="S86" s="62"/>
      <c r="T86" s="62"/>
      <c r="U86" s="62"/>
      <c r="V86" s="62"/>
      <c r="W86" s="64">
        <f>((IF(S86=Datos!$B$83,0,IF(S86=Datos!$B$84,5,IF(S86=Datos!$B$85,10,IF(S86=Datos!$B$86,15,IF(S86=Datos!$B$87,20,IF(S86=Datos!$B$88,25,0)))))))/100)+((IF(T86=Datos!$B$83,0,IF(T86=Datos!$B$84,5,IF(T86=Datos!$B$85,10,IF(T86=Datos!$B$86,15,IF(T86=Datos!$B$87,20,IF(T86=Datos!$B$88,25,0)))))))/100)+((IF(U86=Datos!$B$83,0,IF(U86=Datos!$B$84,5,IF(U86=Datos!$B$85,10,IF(U86=Datos!$B$86,15,IF(U86=Datos!$B$87,20,IF(U86=Datos!$B$88,25,0)))))))/100)+((IF(V86=Datos!$B$83,0,IF(V86=Datos!$B$84,5,IF(V86=Datos!$B$85,10,IF(V86=Datos!$B$86,15,IF(V86=Datos!$B$87,20,IF(V86=Datos!$B$88,25,0)))))))/100)</f>
        <v>0</v>
      </c>
      <c r="X86" s="436"/>
      <c r="Y86" s="426"/>
      <c r="Z86" s="423"/>
      <c r="AA86" s="426"/>
      <c r="AB86" s="429"/>
      <c r="AC86" s="65"/>
    </row>
    <row r="87" spans="2:29" s="5" customFormat="1" ht="30" customHeight="1">
      <c r="B87" s="299"/>
      <c r="C87" s="439"/>
      <c r="D87" s="439"/>
      <c r="E87" s="443"/>
      <c r="F87" s="444"/>
      <c r="G87" s="246"/>
      <c r="H87" s="62"/>
      <c r="I87" s="63"/>
      <c r="J87" s="432"/>
      <c r="K87" s="432"/>
      <c r="L87" s="429"/>
      <c r="M87" s="63"/>
      <c r="N87" s="62"/>
      <c r="O87" s="62"/>
      <c r="P87" s="62"/>
      <c r="Q87" s="62"/>
      <c r="R87" s="63"/>
      <c r="S87" s="62"/>
      <c r="T87" s="62"/>
      <c r="U87" s="62"/>
      <c r="V87" s="62"/>
      <c r="W87" s="64">
        <f>((IF(S87=Datos!$B$83,0,IF(S87=Datos!$B$84,5,IF(S87=Datos!$B$85,10,IF(S87=Datos!$B$86,15,IF(S87=Datos!$B$87,20,IF(S87=Datos!$B$88,25,0)))))))/100)+((IF(T87=Datos!$B$83,0,IF(T87=Datos!$B$84,5,IF(T87=Datos!$B$85,10,IF(T87=Datos!$B$86,15,IF(T87=Datos!$B$87,20,IF(T87=Datos!$B$88,25,0)))))))/100)+((IF(U87=Datos!$B$83,0,IF(U87=Datos!$B$84,5,IF(U87=Datos!$B$85,10,IF(U87=Datos!$B$86,15,IF(U87=Datos!$B$87,20,IF(U87=Datos!$B$88,25,0)))))))/100)+((IF(V87=Datos!$B$83,0,IF(V87=Datos!$B$84,5,IF(V87=Datos!$B$85,10,IF(V87=Datos!$B$86,15,IF(V87=Datos!$B$87,20,IF(V87=Datos!$B$88,25,0)))))))/100)</f>
        <v>0</v>
      </c>
      <c r="X87" s="436"/>
      <c r="Y87" s="426"/>
      <c r="Z87" s="423"/>
      <c r="AA87" s="426"/>
      <c r="AB87" s="429"/>
      <c r="AC87" s="65"/>
    </row>
    <row r="88" spans="2:29" s="5" customFormat="1" ht="30" customHeight="1" thickBot="1">
      <c r="B88" s="300"/>
      <c r="C88" s="440"/>
      <c r="D88" s="440"/>
      <c r="E88" s="445"/>
      <c r="F88" s="446"/>
      <c r="G88" s="247"/>
      <c r="H88" s="88"/>
      <c r="I88" s="86"/>
      <c r="J88" s="433"/>
      <c r="K88" s="433"/>
      <c r="L88" s="430"/>
      <c r="M88" s="86"/>
      <c r="N88" s="88"/>
      <c r="O88" s="88"/>
      <c r="P88" s="88"/>
      <c r="Q88" s="88"/>
      <c r="R88" s="86"/>
      <c r="S88" s="88"/>
      <c r="T88" s="88"/>
      <c r="U88" s="88"/>
      <c r="V88" s="88"/>
      <c r="W88" s="87">
        <f>((IF(S88=Datos!$B$83,0,IF(S88=Datos!$B$84,5,IF(S88=Datos!$B$85,10,IF(S88=Datos!$B$86,15,IF(S88=Datos!$B$87,20,IF(S88=Datos!$B$88,25,0)))))))/100)+((IF(T88=Datos!$B$83,0,IF(T88=Datos!$B$84,5,IF(T88=Datos!$B$85,10,IF(T88=Datos!$B$86,15,IF(T88=Datos!$B$87,20,IF(T88=Datos!$B$88,25,0)))))))/100)+((IF(U88=Datos!$B$83,0,IF(U88=Datos!$B$84,5,IF(U88=Datos!$B$85,10,IF(U88=Datos!$B$86,15,IF(U88=Datos!$B$87,20,IF(U88=Datos!$B$88,25,0)))))))/100)+((IF(V88=Datos!$B$83,0,IF(V88=Datos!$B$84,5,IF(V88=Datos!$B$85,10,IF(V88=Datos!$B$86,15,IF(V88=Datos!$B$87,20,IF(V88=Datos!$B$88,25,0)))))))/100)</f>
        <v>0</v>
      </c>
      <c r="X88" s="437"/>
      <c r="Y88" s="427"/>
      <c r="Z88" s="424"/>
      <c r="AA88" s="427"/>
      <c r="AB88" s="430"/>
      <c r="AC88" s="69"/>
    </row>
    <row r="89" spans="2:29" s="5" customFormat="1" ht="30" customHeight="1">
      <c r="B89" s="298" t="str">
        <f>IF(Menú!$C$7="","-",Menú!$C$7)</f>
        <v>-</v>
      </c>
      <c r="C89" s="438"/>
      <c r="D89" s="438" t="str">
        <f>IF(B89="-","-",VLOOKUP(B89,Datos!$B$3:$C$25,2,FALSE))</f>
        <v>-</v>
      </c>
      <c r="E89" s="441"/>
      <c r="F89" s="442"/>
      <c r="G89" s="245"/>
      <c r="H89" s="83"/>
      <c r="I89" s="84"/>
      <c r="J89" s="431"/>
      <c r="K89" s="431"/>
      <c r="L89" s="428" t="str">
        <f>IF(AND(J89=Datos!$B$186,K89=Datos!$B$193),Datos!$D$186,IF(AND(J89=Datos!$B$186,K89=Datos!$B$194),Datos!$E$186,IF(AND(J89=Datos!$B$186,K89=Datos!$B$195),Datos!$F$186,IF(AND(J89=Datos!$B$186,K89=Datos!$B$196),Datos!$G$186,IF(AND(J89=Datos!$B$186,K89=Datos!$B$197),Datos!$H$186,IF(AND(J89=Datos!$B$187,K89=Datos!$B$193),Datos!$D$187,IF(AND(J89=Datos!$B$187,K89=Datos!$B$194),Datos!$E$187,IF(AND(J89=Datos!$B$187,K89=Datos!$B$195),Datos!$F$187,IF(AND(J89=Datos!$B$187,K89=Datos!$B$196),Datos!$G$187,IF(AND(J89=Datos!$B$187,K89=Datos!$B$197),Datos!$H$187,IF(AND(J89=Datos!$B$188,K89=Datos!$B$193),Datos!$D$188,IF(AND(J89=Datos!$B$188,K89=Datos!$B$194),Datos!$E$188,IF(AND(J89=Datos!$B$188,K89=Datos!$B$195),Datos!$F$188,IF(AND(J89=Datos!$B$188,K89=Datos!$B$196),Datos!$G$188,IF(AND(J89=Datos!$B$188,K89=Datos!$B$197),Datos!$H$188,IF(AND(J89=Datos!$B$189,K89=Datos!$B$193),Datos!$D$189,IF(AND(J89=Datos!$B$189,K89=Datos!$B$194),Datos!$E$189,IF(AND(J89=Datos!$B$189,K89=Datos!$B$195),Datos!$F$189,IF(AND(J89=Datos!$B$189,K89=Datos!$B$196),Datos!$G$189,IF(AND(J89=Datos!$B$189,K89=Datos!$B$197),Datos!$H$189,IF(AND(J89=Datos!$B$190,K89=Datos!$B$193),Datos!$D$190,IF(AND(J89=Datos!$B$190,K89=Datos!$B$194),Datos!$E$190,IF(AND(J89=Datos!$B$190,K89=Datos!$B$195),Datos!$F$190,IF(AND(J89=Datos!$B$190,K89=Datos!$B$196),Datos!$G$190,IF(AND(J89=Datos!$B$190,K89=Datos!$B$197),Datos!$H$190,"-")))))))))))))))))))))))))</f>
        <v>-</v>
      </c>
      <c r="M89" s="84"/>
      <c r="N89" s="83"/>
      <c r="O89" s="83"/>
      <c r="P89" s="83"/>
      <c r="Q89" s="83"/>
      <c r="R89" s="84"/>
      <c r="S89" s="83"/>
      <c r="T89" s="83"/>
      <c r="U89" s="83"/>
      <c r="V89" s="83"/>
      <c r="W89" s="82">
        <f>((IF(S89=Datos!$B$83,0,IF(S89=Datos!$B$84,5,IF(S89=Datos!$B$85,10,IF(S89=Datos!$B$86,15,IF(S89=Datos!$B$87,20,IF(S89=Datos!$B$88,25,0)))))))/100)+((IF(T89=Datos!$B$83,0,IF(T89=Datos!$B$84,5,IF(T89=Datos!$B$85,10,IF(T89=Datos!$B$86,15,IF(T89=Datos!$B$87,20,IF(T89=Datos!$B$88,25,0)))))))/100)+((IF(U89=Datos!$B$83,0,IF(U89=Datos!$B$84,5,IF(U89=Datos!$B$85,10,IF(U89=Datos!$B$86,15,IF(U89=Datos!$B$87,20,IF(U89=Datos!$B$88,25,0)))))))/100)+((IF(V89=Datos!$B$83,0,IF(V89=Datos!$B$84,5,IF(V89=Datos!$B$85,10,IF(V89=Datos!$B$86,15,IF(V89=Datos!$B$87,20,IF(V89=Datos!$B$88,25,0)))))))/100)</f>
        <v>0</v>
      </c>
      <c r="X89" s="435">
        <f>IF(ISERROR((IF(R89=Datos!$B$80,W89,0)+IF(R90=Datos!$B$80,W90,0)+IF(R91=Datos!$B$80,W91,0)+IF(R92=Datos!$B$80,W92,0)+IF(R93=Datos!$B$80,W93,0)+IF(R94=Datos!$B$80,W94,0))/(IF(R89=Datos!$B$80,1,0)+IF(R90=Datos!$B$80,1,0)+IF(R91=Datos!$B$80,1,0)+IF(R92=Datos!$B$80,1,0)+IF(R93=Datos!$B$80,1,0)+IF(R94=Datos!$B$80,1,0))),0,(IF(R89=Datos!$B$80,W89,0)+IF(R90=Datos!$B$80,W90,0)+IF(R91=Datos!$B$80,W91,0)+IF(R92=Datos!$B$80,W92,0)+IF(R93=Datos!$B$80,W93,0)+IF(R94=Datos!$B$80,W94,0))/(IF(R89=Datos!$B$80,1,0)+IF(R90=Datos!$B$80,1,0)+IF(R91=Datos!$B$80,1,0)+IF(R92=Datos!$B$80,1,0)+IF(R93=Datos!$B$80,1,0)+IF(R94=Datos!$B$80,1,0)))</f>
        <v>0</v>
      </c>
      <c r="Y89" s="425" t="str">
        <f>IF(J89="","-",(IF(X89&gt;0,(IF(J89=Datos!$B$65,Datos!$B$65,IF(AND(J89=Datos!$B$66,X89&gt;0.49),Datos!$B$65,IF(AND(J89=Datos!$B$67,X89&gt;0.74),Datos!$B$65,IF(AND(J89=Datos!$B$67,X89&lt;0.75,X89&gt;0.49),Datos!$B$66,IF(AND(J89=Datos!$B$68,X89&gt;0.74),Datos!$B$66,IF(AND(J89=Datos!$B$68,X89&lt;0.75,X89&gt;0.49),Datos!$B$67,IF(AND(J89=Datos!$B$69,X89&gt;0.74),Datos!$B$67,IF(AND(J89=Datos!$B$69,X89&lt;0.75,X89&gt;0.49),Datos!$B$68,J89))))))))),J89)))</f>
        <v>-</v>
      </c>
      <c r="Z89" s="422">
        <f>IF(ISERROR((IF(R89=Datos!$B$79,W89,0)+IF(R90=Datos!$B$79,W90,0)+IF(R91=Datos!$B$79,W91,0)+IF(R92=Datos!$B$79,W92,0)+IF(R93=Datos!$B$79,W93,0)+IF(R94=Datos!$B$79,W94,0))/(IF(R89=Datos!$B$79,1,0)+IF(R90=Datos!$B$79,1,0)+IF(R91=Datos!$B$79,1,0)+IF(R92=Datos!$B$79,1,0)+IF(R93=Datos!$B$79,1,0)+IF(R94=Datos!$B$79,1,0))),0,(IF(R89=Datos!$B$79,W89,0)+IF(R90=Datos!$B$79,W90,0)+IF(R91=Datos!$B$79,W91,0)+IF(R92=Datos!$B$79,W92,0)+IF(R93=Datos!$B$79,W93,0)+IF(R94=Datos!$B$79,W94,0))/(IF(R89=Datos!$B$79,1,0)+IF(R90=Datos!$B$79,1,0)+IF(R91=Datos!$B$79,1,0)+IF(R92=Datos!$B$79,1,0)+IF(R93=Datos!$B$79,1,0)+IF(R94=Datos!$B$79,1,0)))</f>
        <v>0</v>
      </c>
      <c r="AA89" s="425" t="str">
        <f>IF(K89="","-",(IF(Z89&gt;0,(IF(K89=Datos!$B$72,Datos!$B$72,IF(AND(K89=Datos!$B$73,Z89&gt;0.49),Datos!$B$72,IF(AND(K89=Datos!$B$74,Z89&gt;0.74),Datos!$B$72,IF(AND(K89=Datos!$B$74,Z89&lt;0.75,Z89&gt;0.49),Datos!$B$73,IF(AND(K89=Datos!$B$75,Z89&gt;0.74),Datos!$B$73,IF(AND(K89=Datos!$B$75,Z89&lt;0.75,Z89&gt;0.49),Datos!$B$74,IF(AND(K89=Datos!$B$76,Z89&gt;0.74),Datos!$B$74,IF(AND(K89=Datos!$B$76,Z89&lt;0.75,Z89&gt;0.49),Datos!$B$75,K89))))))))),K89)))</f>
        <v>-</v>
      </c>
      <c r="AB89" s="428" t="str">
        <f>IF(AND(Y89=Datos!$B$186,AA89=Datos!$B$193),Datos!$D$186,IF(AND(Y89=Datos!$B$186,AA89=Datos!$B$194),Datos!$E$186,IF(AND(Y89=Datos!$B$186,AA89=Datos!$B$195),Datos!$F$186,IF(AND(Y89=Datos!$B$186,AA89=Datos!$B$196),Datos!$G$186,IF(AND(Y89=Datos!$B$186,AA89=Datos!$B$197),Datos!$H$186,IF(AND(Y89=Datos!$B$187,AA89=Datos!$B$193),Datos!$D$187,IF(AND(Y89=Datos!$B$187,AA89=Datos!$B$194),Datos!$E$187,IF(AND(Y89=Datos!$B$187,AA89=Datos!$B$195),Datos!$F$187,IF(AND(Y89=Datos!$B$187,AA89=Datos!$B$196),Datos!$G$187,IF(AND(Y89=Datos!$B$187,AA89=Datos!$B$197),Datos!$H$187,IF(AND(Y89=Datos!$B$188,AA89=Datos!$B$193),Datos!$D$188,IF(AND(Y89=Datos!$B$188,AA89=Datos!$B$194),Datos!$E$188,IF(AND(Y89=Datos!$B$188,AA89=Datos!$B$195),Datos!$F$188,IF(AND(Y89=Datos!$B$188,AA89=Datos!$B$196),Datos!$G$188,IF(AND(Y89=Datos!$B$188,AA89=Datos!$B$197),Datos!$H$188,IF(AND(Y89=Datos!$B$189,AA89=Datos!$B$193),Datos!$D$189,IF(AND(Y89=Datos!$B$189,AA89=Datos!$B$194),Datos!$E$189,IF(AND(Y89=Datos!$B$189,AA89=Datos!$B$195),Datos!$F$189,IF(AND(Y89=Datos!$B$189,AA89=Datos!$B$196),Datos!$G$189,IF(AND(Y89=Datos!$B$189,AA89=Datos!$B$197),Datos!$H$189,IF(AND(Y89=Datos!$B$190,AA89=Datos!$B$193),Datos!$D$190,IF(AND(Y89=Datos!$B$190,AA89=Datos!$B$194),Datos!$E$190,IF(AND(Y89=Datos!$B$190,AA89=Datos!$B$195),Datos!$F$190,IF(AND(Y89=Datos!$B$190,AA89=Datos!$B$196),Datos!$G$190,IF(AND(Y89=Datos!$B$190,AA89=Datos!$B$197),Datos!$H$190,"-")))))))))))))))))))))))))</f>
        <v>-</v>
      </c>
      <c r="AC89" s="61"/>
    </row>
    <row r="90" spans="2:29" s="5" customFormat="1" ht="30" customHeight="1">
      <c r="B90" s="299"/>
      <c r="C90" s="439"/>
      <c r="D90" s="439"/>
      <c r="E90" s="443"/>
      <c r="F90" s="444"/>
      <c r="G90" s="246"/>
      <c r="H90" s="62"/>
      <c r="I90" s="63"/>
      <c r="J90" s="432"/>
      <c r="K90" s="432"/>
      <c r="L90" s="429"/>
      <c r="M90" s="63"/>
      <c r="N90" s="62"/>
      <c r="O90" s="62"/>
      <c r="P90" s="62"/>
      <c r="Q90" s="62"/>
      <c r="R90" s="63"/>
      <c r="S90" s="62"/>
      <c r="T90" s="62"/>
      <c r="U90" s="62"/>
      <c r="V90" s="62"/>
      <c r="W90" s="64">
        <f>((IF(S90=Datos!$B$83,0,IF(S90=Datos!$B$84,5,IF(S90=Datos!$B$85,10,IF(S90=Datos!$B$86,15,IF(S90=Datos!$B$87,20,IF(S90=Datos!$B$88,25,0)))))))/100)+((IF(T90=Datos!$B$83,0,IF(T90=Datos!$B$84,5,IF(T90=Datos!$B$85,10,IF(T90=Datos!$B$86,15,IF(T90=Datos!$B$87,20,IF(T90=Datos!$B$88,25,0)))))))/100)+((IF(U90=Datos!$B$83,0,IF(U90=Datos!$B$84,5,IF(U90=Datos!$B$85,10,IF(U90=Datos!$B$86,15,IF(U90=Datos!$B$87,20,IF(U90=Datos!$B$88,25,0)))))))/100)+((IF(V90=Datos!$B$83,0,IF(V90=Datos!$B$84,5,IF(V90=Datos!$B$85,10,IF(V90=Datos!$B$86,15,IF(V90=Datos!$B$87,20,IF(V90=Datos!$B$88,25,0)))))))/100)</f>
        <v>0</v>
      </c>
      <c r="X90" s="436"/>
      <c r="Y90" s="426"/>
      <c r="Z90" s="423"/>
      <c r="AA90" s="426"/>
      <c r="AB90" s="429"/>
      <c r="AC90" s="65"/>
    </row>
    <row r="91" spans="2:29" s="5" customFormat="1" ht="30" customHeight="1">
      <c r="B91" s="299"/>
      <c r="C91" s="439"/>
      <c r="D91" s="439"/>
      <c r="E91" s="443"/>
      <c r="F91" s="444"/>
      <c r="G91" s="246"/>
      <c r="H91" s="62"/>
      <c r="I91" s="63"/>
      <c r="J91" s="432"/>
      <c r="K91" s="432"/>
      <c r="L91" s="429"/>
      <c r="M91" s="63"/>
      <c r="N91" s="62"/>
      <c r="O91" s="62"/>
      <c r="P91" s="62"/>
      <c r="Q91" s="62"/>
      <c r="R91" s="63"/>
      <c r="S91" s="62"/>
      <c r="T91" s="62"/>
      <c r="U91" s="62"/>
      <c r="V91" s="62"/>
      <c r="W91" s="64">
        <f>((IF(S91=Datos!$B$83,0,IF(S91=Datos!$B$84,5,IF(S91=Datos!$B$85,10,IF(S91=Datos!$B$86,15,IF(S91=Datos!$B$87,20,IF(S91=Datos!$B$88,25,0)))))))/100)+((IF(T91=Datos!$B$83,0,IF(T91=Datos!$B$84,5,IF(T91=Datos!$B$85,10,IF(T91=Datos!$B$86,15,IF(T91=Datos!$B$87,20,IF(T91=Datos!$B$88,25,0)))))))/100)+((IF(U91=Datos!$B$83,0,IF(U91=Datos!$B$84,5,IF(U91=Datos!$B$85,10,IF(U91=Datos!$B$86,15,IF(U91=Datos!$B$87,20,IF(U91=Datos!$B$88,25,0)))))))/100)+((IF(V91=Datos!$B$83,0,IF(V91=Datos!$B$84,5,IF(V91=Datos!$B$85,10,IF(V91=Datos!$B$86,15,IF(V91=Datos!$B$87,20,IF(V91=Datos!$B$88,25,0)))))))/100)</f>
        <v>0</v>
      </c>
      <c r="X91" s="436"/>
      <c r="Y91" s="426"/>
      <c r="Z91" s="423"/>
      <c r="AA91" s="426"/>
      <c r="AB91" s="429"/>
      <c r="AC91" s="65"/>
    </row>
    <row r="92" spans="2:29" s="5" customFormat="1" ht="30" customHeight="1">
      <c r="B92" s="299"/>
      <c r="C92" s="439"/>
      <c r="D92" s="439"/>
      <c r="E92" s="443"/>
      <c r="F92" s="444"/>
      <c r="G92" s="246"/>
      <c r="H92" s="62"/>
      <c r="I92" s="63"/>
      <c r="J92" s="432"/>
      <c r="K92" s="432"/>
      <c r="L92" s="429"/>
      <c r="M92" s="63"/>
      <c r="N92" s="62"/>
      <c r="O92" s="62"/>
      <c r="P92" s="62"/>
      <c r="Q92" s="62"/>
      <c r="R92" s="63"/>
      <c r="S92" s="62"/>
      <c r="T92" s="62"/>
      <c r="U92" s="62"/>
      <c r="V92" s="62"/>
      <c r="W92" s="64">
        <f>((IF(S92=Datos!$B$83,0,IF(S92=Datos!$B$84,5,IF(S92=Datos!$B$85,10,IF(S92=Datos!$B$86,15,IF(S92=Datos!$B$87,20,IF(S92=Datos!$B$88,25,0)))))))/100)+((IF(T92=Datos!$B$83,0,IF(T92=Datos!$B$84,5,IF(T92=Datos!$B$85,10,IF(T92=Datos!$B$86,15,IF(T92=Datos!$B$87,20,IF(T92=Datos!$B$88,25,0)))))))/100)+((IF(U92=Datos!$B$83,0,IF(U92=Datos!$B$84,5,IF(U92=Datos!$B$85,10,IF(U92=Datos!$B$86,15,IF(U92=Datos!$B$87,20,IF(U92=Datos!$B$88,25,0)))))))/100)+((IF(V92=Datos!$B$83,0,IF(V92=Datos!$B$84,5,IF(V92=Datos!$B$85,10,IF(V92=Datos!$B$86,15,IF(V92=Datos!$B$87,20,IF(V92=Datos!$B$88,25,0)))))))/100)</f>
        <v>0</v>
      </c>
      <c r="X92" s="436"/>
      <c r="Y92" s="426"/>
      <c r="Z92" s="423"/>
      <c r="AA92" s="426"/>
      <c r="AB92" s="429"/>
      <c r="AC92" s="65"/>
    </row>
    <row r="93" spans="2:29" s="5" customFormat="1" ht="30" customHeight="1">
      <c r="B93" s="299"/>
      <c r="C93" s="439"/>
      <c r="D93" s="439"/>
      <c r="E93" s="443"/>
      <c r="F93" s="444"/>
      <c r="G93" s="246"/>
      <c r="H93" s="62"/>
      <c r="I93" s="63"/>
      <c r="J93" s="432"/>
      <c r="K93" s="432"/>
      <c r="L93" s="429"/>
      <c r="M93" s="63"/>
      <c r="N93" s="62"/>
      <c r="O93" s="62"/>
      <c r="P93" s="62"/>
      <c r="Q93" s="62"/>
      <c r="R93" s="63"/>
      <c r="S93" s="62"/>
      <c r="T93" s="62"/>
      <c r="U93" s="62"/>
      <c r="V93" s="62"/>
      <c r="W93" s="64">
        <f>((IF(S93=Datos!$B$83,0,IF(S93=Datos!$B$84,5,IF(S93=Datos!$B$85,10,IF(S93=Datos!$B$86,15,IF(S93=Datos!$B$87,20,IF(S93=Datos!$B$88,25,0)))))))/100)+((IF(T93=Datos!$B$83,0,IF(T93=Datos!$B$84,5,IF(T93=Datos!$B$85,10,IF(T93=Datos!$B$86,15,IF(T93=Datos!$B$87,20,IF(T93=Datos!$B$88,25,0)))))))/100)+((IF(U93=Datos!$B$83,0,IF(U93=Datos!$B$84,5,IF(U93=Datos!$B$85,10,IF(U93=Datos!$B$86,15,IF(U93=Datos!$B$87,20,IF(U93=Datos!$B$88,25,0)))))))/100)+((IF(V93=Datos!$B$83,0,IF(V93=Datos!$B$84,5,IF(V93=Datos!$B$85,10,IF(V93=Datos!$B$86,15,IF(V93=Datos!$B$87,20,IF(V93=Datos!$B$88,25,0)))))))/100)</f>
        <v>0</v>
      </c>
      <c r="X93" s="436"/>
      <c r="Y93" s="426"/>
      <c r="Z93" s="423"/>
      <c r="AA93" s="426"/>
      <c r="AB93" s="429"/>
      <c r="AC93" s="65"/>
    </row>
    <row r="94" spans="2:29" s="5" customFormat="1" ht="30" customHeight="1" thickBot="1">
      <c r="B94" s="300"/>
      <c r="C94" s="440"/>
      <c r="D94" s="440"/>
      <c r="E94" s="445"/>
      <c r="F94" s="446"/>
      <c r="G94" s="247"/>
      <c r="H94" s="88"/>
      <c r="I94" s="86"/>
      <c r="J94" s="433"/>
      <c r="K94" s="433"/>
      <c r="L94" s="430"/>
      <c r="M94" s="86"/>
      <c r="N94" s="88"/>
      <c r="O94" s="88"/>
      <c r="P94" s="88"/>
      <c r="Q94" s="88"/>
      <c r="R94" s="86"/>
      <c r="S94" s="88"/>
      <c r="T94" s="88"/>
      <c r="U94" s="88"/>
      <c r="V94" s="88"/>
      <c r="W94" s="87">
        <f>((IF(S94=Datos!$B$83,0,IF(S94=Datos!$B$84,5,IF(S94=Datos!$B$85,10,IF(S94=Datos!$B$86,15,IF(S94=Datos!$B$87,20,IF(S94=Datos!$B$88,25,0)))))))/100)+((IF(T94=Datos!$B$83,0,IF(T94=Datos!$B$84,5,IF(T94=Datos!$B$85,10,IF(T94=Datos!$B$86,15,IF(T94=Datos!$B$87,20,IF(T94=Datos!$B$88,25,0)))))))/100)+((IF(U94=Datos!$B$83,0,IF(U94=Datos!$B$84,5,IF(U94=Datos!$B$85,10,IF(U94=Datos!$B$86,15,IF(U94=Datos!$B$87,20,IF(U94=Datos!$B$88,25,0)))))))/100)+((IF(V94=Datos!$B$83,0,IF(V94=Datos!$B$84,5,IF(V94=Datos!$B$85,10,IF(V94=Datos!$B$86,15,IF(V94=Datos!$B$87,20,IF(V94=Datos!$B$88,25,0)))))))/100)</f>
        <v>0</v>
      </c>
      <c r="X94" s="437"/>
      <c r="Y94" s="427"/>
      <c r="Z94" s="424"/>
      <c r="AA94" s="427"/>
      <c r="AB94" s="430"/>
      <c r="AC94" s="69"/>
    </row>
    <row r="95" spans="2:29" s="5" customFormat="1" ht="30" customHeight="1">
      <c r="B95" s="298" t="str">
        <f>IF(Menú!$C$7="","-",Menú!$C$7)</f>
        <v>-</v>
      </c>
      <c r="C95" s="438"/>
      <c r="D95" s="438" t="str">
        <f>IF(B95="-","-",VLOOKUP(B95,Datos!$B$3:$C$25,2,FALSE))</f>
        <v>-</v>
      </c>
      <c r="E95" s="441"/>
      <c r="F95" s="442"/>
      <c r="G95" s="245"/>
      <c r="H95" s="83"/>
      <c r="I95" s="84"/>
      <c r="J95" s="431"/>
      <c r="K95" s="431"/>
      <c r="L95" s="428" t="str">
        <f>IF(AND(J95=Datos!$B$186,K95=Datos!$B$193),Datos!$D$186,IF(AND(J95=Datos!$B$186,K95=Datos!$B$194),Datos!$E$186,IF(AND(J95=Datos!$B$186,K95=Datos!$B$195),Datos!$F$186,IF(AND(J95=Datos!$B$186,K95=Datos!$B$196),Datos!$G$186,IF(AND(J95=Datos!$B$186,K95=Datos!$B$197),Datos!$H$186,IF(AND(J95=Datos!$B$187,K95=Datos!$B$193),Datos!$D$187,IF(AND(J95=Datos!$B$187,K95=Datos!$B$194),Datos!$E$187,IF(AND(J95=Datos!$B$187,K95=Datos!$B$195),Datos!$F$187,IF(AND(J95=Datos!$B$187,K95=Datos!$B$196),Datos!$G$187,IF(AND(J95=Datos!$B$187,K95=Datos!$B$197),Datos!$H$187,IF(AND(J95=Datos!$B$188,K95=Datos!$B$193),Datos!$D$188,IF(AND(J95=Datos!$B$188,K95=Datos!$B$194),Datos!$E$188,IF(AND(J95=Datos!$B$188,K95=Datos!$B$195),Datos!$F$188,IF(AND(J95=Datos!$B$188,K95=Datos!$B$196),Datos!$G$188,IF(AND(J95=Datos!$B$188,K95=Datos!$B$197),Datos!$H$188,IF(AND(J95=Datos!$B$189,K95=Datos!$B$193),Datos!$D$189,IF(AND(J95=Datos!$B$189,K95=Datos!$B$194),Datos!$E$189,IF(AND(J95=Datos!$B$189,K95=Datos!$B$195),Datos!$F$189,IF(AND(J95=Datos!$B$189,K95=Datos!$B$196),Datos!$G$189,IF(AND(J95=Datos!$B$189,K95=Datos!$B$197),Datos!$H$189,IF(AND(J95=Datos!$B$190,K95=Datos!$B$193),Datos!$D$190,IF(AND(J95=Datos!$B$190,K95=Datos!$B$194),Datos!$E$190,IF(AND(J95=Datos!$B$190,K95=Datos!$B$195),Datos!$F$190,IF(AND(J95=Datos!$B$190,K95=Datos!$B$196),Datos!$G$190,IF(AND(J95=Datos!$B$190,K95=Datos!$B$197),Datos!$H$190,"-")))))))))))))))))))))))))</f>
        <v>-</v>
      </c>
      <c r="M95" s="84"/>
      <c r="N95" s="83"/>
      <c r="O95" s="83"/>
      <c r="P95" s="83"/>
      <c r="Q95" s="83"/>
      <c r="R95" s="84"/>
      <c r="S95" s="83"/>
      <c r="T95" s="83"/>
      <c r="U95" s="83"/>
      <c r="V95" s="83"/>
      <c r="W95" s="82">
        <f>((IF(S95=Datos!$B$83,0,IF(S95=Datos!$B$84,5,IF(S95=Datos!$B$85,10,IF(S95=Datos!$B$86,15,IF(S95=Datos!$B$87,20,IF(S95=Datos!$B$88,25,0)))))))/100)+((IF(T95=Datos!$B$83,0,IF(T95=Datos!$B$84,5,IF(T95=Datos!$B$85,10,IF(T95=Datos!$B$86,15,IF(T95=Datos!$B$87,20,IF(T95=Datos!$B$88,25,0)))))))/100)+((IF(U95=Datos!$B$83,0,IF(U95=Datos!$B$84,5,IF(U95=Datos!$B$85,10,IF(U95=Datos!$B$86,15,IF(U95=Datos!$B$87,20,IF(U95=Datos!$B$88,25,0)))))))/100)+((IF(V95=Datos!$B$83,0,IF(V95=Datos!$B$84,5,IF(V95=Datos!$B$85,10,IF(V95=Datos!$B$86,15,IF(V95=Datos!$B$87,20,IF(V95=Datos!$B$88,25,0)))))))/100)</f>
        <v>0</v>
      </c>
      <c r="X95" s="435">
        <f>IF(ISERROR((IF(R95=Datos!$B$80,W95,0)+IF(R96=Datos!$B$80,W96,0)+IF(R97=Datos!$B$80,W97,0)+IF(R98=Datos!$B$80,W98,0)+IF(R99=Datos!$B$80,W99,0)+IF(R100=Datos!$B$80,W100,0))/(IF(R95=Datos!$B$80,1,0)+IF(R96=Datos!$B$80,1,0)+IF(R97=Datos!$B$80,1,0)+IF(R98=Datos!$B$80,1,0)+IF(R99=Datos!$B$80,1,0)+IF(R100=Datos!$B$80,1,0))),0,(IF(R95=Datos!$B$80,W95,0)+IF(R96=Datos!$B$80,W96,0)+IF(R97=Datos!$B$80,W97,0)+IF(R98=Datos!$B$80,W98,0)+IF(R99=Datos!$B$80,W99,0)+IF(R100=Datos!$B$80,W100,0))/(IF(R95=Datos!$B$80,1,0)+IF(R96=Datos!$B$80,1,0)+IF(R97=Datos!$B$80,1,0)+IF(R98=Datos!$B$80,1,0)+IF(R99=Datos!$B$80,1,0)+IF(R100=Datos!$B$80,1,0)))</f>
        <v>0</v>
      </c>
      <c r="Y95" s="425" t="str">
        <f>IF(J95="","-",(IF(X95&gt;0,(IF(J95=Datos!$B$65,Datos!$B$65,IF(AND(J95=Datos!$B$66,X95&gt;0.49),Datos!$B$65,IF(AND(J95=Datos!$B$67,X95&gt;0.74),Datos!$B$65,IF(AND(J95=Datos!$B$67,X95&lt;0.75,X95&gt;0.49),Datos!$B$66,IF(AND(J95=Datos!$B$68,X95&gt;0.74),Datos!$B$66,IF(AND(J95=Datos!$B$68,X95&lt;0.75,X95&gt;0.49),Datos!$B$67,IF(AND(J95=Datos!$B$69,X95&gt;0.74),Datos!$B$67,IF(AND(J95=Datos!$B$69,X95&lt;0.75,X95&gt;0.49),Datos!$B$68,J95))))))))),J95)))</f>
        <v>-</v>
      </c>
      <c r="Z95" s="422">
        <f>IF(ISERROR((IF(R95=Datos!$B$79,W95,0)+IF(R96=Datos!$B$79,W96,0)+IF(R97=Datos!$B$79,W97,0)+IF(R98=Datos!$B$79,W98,0)+IF(R99=Datos!$B$79,W99,0)+IF(R100=Datos!$B$79,W100,0))/(IF(R95=Datos!$B$79,1,0)+IF(R96=Datos!$B$79,1,0)+IF(R97=Datos!$B$79,1,0)+IF(R98=Datos!$B$79,1,0)+IF(R99=Datos!$B$79,1,0)+IF(R100=Datos!$B$79,1,0))),0,(IF(R95=Datos!$B$79,W95,0)+IF(R96=Datos!$B$79,W96,0)+IF(R97=Datos!$B$79,W97,0)+IF(R98=Datos!$B$79,W98,0)+IF(R99=Datos!$B$79,W99,0)+IF(R100=Datos!$B$79,W100,0))/(IF(R95=Datos!$B$79,1,0)+IF(R96=Datos!$B$79,1,0)+IF(R97=Datos!$B$79,1,0)+IF(R98=Datos!$B$79,1,0)+IF(R99=Datos!$B$79,1,0)+IF(R100=Datos!$B$79,1,0)))</f>
        <v>0</v>
      </c>
      <c r="AA95" s="425" t="str">
        <f>IF(K95="","-",(IF(Z95&gt;0,(IF(K95=Datos!$B$72,Datos!$B$72,IF(AND(K95=Datos!$B$73,Z95&gt;0.49),Datos!$B$72,IF(AND(K95=Datos!$B$74,Z95&gt;0.74),Datos!$B$72,IF(AND(K95=Datos!$B$74,Z95&lt;0.75,Z95&gt;0.49),Datos!$B$73,IF(AND(K95=Datos!$B$75,Z95&gt;0.74),Datos!$B$73,IF(AND(K95=Datos!$B$75,Z95&lt;0.75,Z95&gt;0.49),Datos!$B$74,IF(AND(K95=Datos!$B$76,Z95&gt;0.74),Datos!$B$74,IF(AND(K95=Datos!$B$76,Z95&lt;0.75,Z95&gt;0.49),Datos!$B$75,K95))))))))),K95)))</f>
        <v>-</v>
      </c>
      <c r="AB95" s="428" t="str">
        <f>IF(AND(Y95=Datos!$B$186,AA95=Datos!$B$193),Datos!$D$186,IF(AND(Y95=Datos!$B$186,AA95=Datos!$B$194),Datos!$E$186,IF(AND(Y95=Datos!$B$186,AA95=Datos!$B$195),Datos!$F$186,IF(AND(Y95=Datos!$B$186,AA95=Datos!$B$196),Datos!$G$186,IF(AND(Y95=Datos!$B$186,AA95=Datos!$B$197),Datos!$H$186,IF(AND(Y95=Datos!$B$187,AA95=Datos!$B$193),Datos!$D$187,IF(AND(Y95=Datos!$B$187,AA95=Datos!$B$194),Datos!$E$187,IF(AND(Y95=Datos!$B$187,AA95=Datos!$B$195),Datos!$F$187,IF(AND(Y95=Datos!$B$187,AA95=Datos!$B$196),Datos!$G$187,IF(AND(Y95=Datos!$B$187,AA95=Datos!$B$197),Datos!$H$187,IF(AND(Y95=Datos!$B$188,AA95=Datos!$B$193),Datos!$D$188,IF(AND(Y95=Datos!$B$188,AA95=Datos!$B$194),Datos!$E$188,IF(AND(Y95=Datos!$B$188,AA95=Datos!$B$195),Datos!$F$188,IF(AND(Y95=Datos!$B$188,AA95=Datos!$B$196),Datos!$G$188,IF(AND(Y95=Datos!$B$188,AA95=Datos!$B$197),Datos!$H$188,IF(AND(Y95=Datos!$B$189,AA95=Datos!$B$193),Datos!$D$189,IF(AND(Y95=Datos!$B$189,AA95=Datos!$B$194),Datos!$E$189,IF(AND(Y95=Datos!$B$189,AA95=Datos!$B$195),Datos!$F$189,IF(AND(Y95=Datos!$B$189,AA95=Datos!$B$196),Datos!$G$189,IF(AND(Y95=Datos!$B$189,AA95=Datos!$B$197),Datos!$H$189,IF(AND(Y95=Datos!$B$190,AA95=Datos!$B$193),Datos!$D$190,IF(AND(Y95=Datos!$B$190,AA95=Datos!$B$194),Datos!$E$190,IF(AND(Y95=Datos!$B$190,AA95=Datos!$B$195),Datos!$F$190,IF(AND(Y95=Datos!$B$190,AA95=Datos!$B$196),Datos!$G$190,IF(AND(Y95=Datos!$B$190,AA95=Datos!$B$197),Datos!$H$190,"-")))))))))))))))))))))))))</f>
        <v>-</v>
      </c>
      <c r="AC95" s="61"/>
    </row>
    <row r="96" spans="2:29" s="5" customFormat="1" ht="30" customHeight="1">
      <c r="B96" s="299"/>
      <c r="C96" s="439"/>
      <c r="D96" s="439"/>
      <c r="E96" s="443"/>
      <c r="F96" s="444"/>
      <c r="G96" s="246"/>
      <c r="H96" s="62"/>
      <c r="I96" s="63"/>
      <c r="J96" s="432"/>
      <c r="K96" s="432"/>
      <c r="L96" s="429"/>
      <c r="M96" s="63"/>
      <c r="N96" s="62"/>
      <c r="O96" s="62"/>
      <c r="P96" s="62"/>
      <c r="Q96" s="62"/>
      <c r="R96" s="63"/>
      <c r="S96" s="62"/>
      <c r="T96" s="62"/>
      <c r="U96" s="62"/>
      <c r="V96" s="62"/>
      <c r="W96" s="64">
        <f>((IF(S96=Datos!$B$83,0,IF(S96=Datos!$B$84,5,IF(S96=Datos!$B$85,10,IF(S96=Datos!$B$86,15,IF(S96=Datos!$B$87,20,IF(S96=Datos!$B$88,25,0)))))))/100)+((IF(T96=Datos!$B$83,0,IF(T96=Datos!$B$84,5,IF(T96=Datos!$B$85,10,IF(T96=Datos!$B$86,15,IF(T96=Datos!$B$87,20,IF(T96=Datos!$B$88,25,0)))))))/100)+((IF(U96=Datos!$B$83,0,IF(U96=Datos!$B$84,5,IF(U96=Datos!$B$85,10,IF(U96=Datos!$B$86,15,IF(U96=Datos!$B$87,20,IF(U96=Datos!$B$88,25,0)))))))/100)+((IF(V96=Datos!$B$83,0,IF(V96=Datos!$B$84,5,IF(V96=Datos!$B$85,10,IF(V96=Datos!$B$86,15,IF(V96=Datos!$B$87,20,IF(V96=Datos!$B$88,25,0)))))))/100)</f>
        <v>0</v>
      </c>
      <c r="X96" s="436"/>
      <c r="Y96" s="426"/>
      <c r="Z96" s="423"/>
      <c r="AA96" s="426"/>
      <c r="AB96" s="429"/>
      <c r="AC96" s="65"/>
    </row>
    <row r="97" spans="2:29" s="5" customFormat="1" ht="30" customHeight="1">
      <c r="B97" s="299"/>
      <c r="C97" s="439"/>
      <c r="D97" s="439"/>
      <c r="E97" s="443"/>
      <c r="F97" s="444"/>
      <c r="G97" s="246"/>
      <c r="H97" s="62"/>
      <c r="I97" s="63"/>
      <c r="J97" s="432"/>
      <c r="K97" s="432"/>
      <c r="L97" s="429"/>
      <c r="M97" s="63"/>
      <c r="N97" s="62"/>
      <c r="O97" s="62"/>
      <c r="P97" s="62"/>
      <c r="Q97" s="62"/>
      <c r="R97" s="63"/>
      <c r="S97" s="62"/>
      <c r="T97" s="62"/>
      <c r="U97" s="62"/>
      <c r="V97" s="62"/>
      <c r="W97" s="64">
        <f>((IF(S97=Datos!$B$83,0,IF(S97=Datos!$B$84,5,IF(S97=Datos!$B$85,10,IF(S97=Datos!$B$86,15,IF(S97=Datos!$B$87,20,IF(S97=Datos!$B$88,25,0)))))))/100)+((IF(T97=Datos!$B$83,0,IF(T97=Datos!$B$84,5,IF(T97=Datos!$B$85,10,IF(T97=Datos!$B$86,15,IF(T97=Datos!$B$87,20,IF(T97=Datos!$B$88,25,0)))))))/100)+((IF(U97=Datos!$B$83,0,IF(U97=Datos!$B$84,5,IF(U97=Datos!$B$85,10,IF(U97=Datos!$B$86,15,IF(U97=Datos!$B$87,20,IF(U97=Datos!$B$88,25,0)))))))/100)+((IF(V97=Datos!$B$83,0,IF(V97=Datos!$B$84,5,IF(V97=Datos!$B$85,10,IF(V97=Datos!$B$86,15,IF(V97=Datos!$B$87,20,IF(V97=Datos!$B$88,25,0)))))))/100)</f>
        <v>0</v>
      </c>
      <c r="X97" s="436"/>
      <c r="Y97" s="426"/>
      <c r="Z97" s="423"/>
      <c r="AA97" s="426"/>
      <c r="AB97" s="429"/>
      <c r="AC97" s="65"/>
    </row>
    <row r="98" spans="2:29" s="5" customFormat="1" ht="30" customHeight="1">
      <c r="B98" s="299"/>
      <c r="C98" s="439"/>
      <c r="D98" s="439"/>
      <c r="E98" s="443"/>
      <c r="F98" s="444"/>
      <c r="G98" s="246"/>
      <c r="H98" s="62"/>
      <c r="I98" s="63"/>
      <c r="J98" s="432"/>
      <c r="K98" s="432"/>
      <c r="L98" s="429"/>
      <c r="M98" s="63"/>
      <c r="N98" s="62"/>
      <c r="O98" s="62"/>
      <c r="P98" s="62"/>
      <c r="Q98" s="62"/>
      <c r="R98" s="63"/>
      <c r="S98" s="62"/>
      <c r="T98" s="62"/>
      <c r="U98" s="62"/>
      <c r="V98" s="62"/>
      <c r="W98" s="64">
        <f>((IF(S98=Datos!$B$83,0,IF(S98=Datos!$B$84,5,IF(S98=Datos!$B$85,10,IF(S98=Datos!$B$86,15,IF(S98=Datos!$B$87,20,IF(S98=Datos!$B$88,25,0)))))))/100)+((IF(T98=Datos!$B$83,0,IF(T98=Datos!$B$84,5,IF(T98=Datos!$B$85,10,IF(T98=Datos!$B$86,15,IF(T98=Datos!$B$87,20,IF(T98=Datos!$B$88,25,0)))))))/100)+((IF(U98=Datos!$B$83,0,IF(U98=Datos!$B$84,5,IF(U98=Datos!$B$85,10,IF(U98=Datos!$B$86,15,IF(U98=Datos!$B$87,20,IF(U98=Datos!$B$88,25,0)))))))/100)+((IF(V98=Datos!$B$83,0,IF(V98=Datos!$B$84,5,IF(V98=Datos!$B$85,10,IF(V98=Datos!$B$86,15,IF(V98=Datos!$B$87,20,IF(V98=Datos!$B$88,25,0)))))))/100)</f>
        <v>0</v>
      </c>
      <c r="X98" s="436"/>
      <c r="Y98" s="426"/>
      <c r="Z98" s="423"/>
      <c r="AA98" s="426"/>
      <c r="AB98" s="429"/>
      <c r="AC98" s="65"/>
    </row>
    <row r="99" spans="2:29" s="5" customFormat="1" ht="30" customHeight="1">
      <c r="B99" s="299"/>
      <c r="C99" s="439"/>
      <c r="D99" s="439"/>
      <c r="E99" s="443"/>
      <c r="F99" s="444"/>
      <c r="G99" s="246"/>
      <c r="H99" s="62"/>
      <c r="I99" s="63"/>
      <c r="J99" s="432"/>
      <c r="K99" s="432"/>
      <c r="L99" s="429"/>
      <c r="M99" s="63"/>
      <c r="N99" s="62"/>
      <c r="O99" s="62"/>
      <c r="P99" s="62"/>
      <c r="Q99" s="62"/>
      <c r="R99" s="63"/>
      <c r="S99" s="62"/>
      <c r="T99" s="62"/>
      <c r="U99" s="62"/>
      <c r="V99" s="62"/>
      <c r="W99" s="64">
        <f>((IF(S99=Datos!$B$83,0,IF(S99=Datos!$B$84,5,IF(S99=Datos!$B$85,10,IF(S99=Datos!$B$86,15,IF(S99=Datos!$B$87,20,IF(S99=Datos!$B$88,25,0)))))))/100)+((IF(T99=Datos!$B$83,0,IF(T99=Datos!$B$84,5,IF(T99=Datos!$B$85,10,IF(T99=Datos!$B$86,15,IF(T99=Datos!$B$87,20,IF(T99=Datos!$B$88,25,0)))))))/100)+((IF(U99=Datos!$B$83,0,IF(U99=Datos!$B$84,5,IF(U99=Datos!$B$85,10,IF(U99=Datos!$B$86,15,IF(U99=Datos!$B$87,20,IF(U99=Datos!$B$88,25,0)))))))/100)+((IF(V99=Datos!$B$83,0,IF(V99=Datos!$B$84,5,IF(V99=Datos!$B$85,10,IF(V99=Datos!$B$86,15,IF(V99=Datos!$B$87,20,IF(V99=Datos!$B$88,25,0)))))))/100)</f>
        <v>0</v>
      </c>
      <c r="X99" s="436"/>
      <c r="Y99" s="426"/>
      <c r="Z99" s="423"/>
      <c r="AA99" s="426"/>
      <c r="AB99" s="429"/>
      <c r="AC99" s="65"/>
    </row>
    <row r="100" spans="2:29" s="5" customFormat="1" ht="30" customHeight="1" thickBot="1">
      <c r="B100" s="300"/>
      <c r="C100" s="440"/>
      <c r="D100" s="440"/>
      <c r="E100" s="445"/>
      <c r="F100" s="446"/>
      <c r="G100" s="247"/>
      <c r="H100" s="88"/>
      <c r="I100" s="86"/>
      <c r="J100" s="433"/>
      <c r="K100" s="433"/>
      <c r="L100" s="430"/>
      <c r="M100" s="86"/>
      <c r="N100" s="88"/>
      <c r="O100" s="88"/>
      <c r="P100" s="88"/>
      <c r="Q100" s="88"/>
      <c r="R100" s="86"/>
      <c r="S100" s="88"/>
      <c r="T100" s="88"/>
      <c r="U100" s="88"/>
      <c r="V100" s="88"/>
      <c r="W100" s="87">
        <f>((IF(S100=Datos!$B$83,0,IF(S100=Datos!$B$84,5,IF(S100=Datos!$B$85,10,IF(S100=Datos!$B$86,15,IF(S100=Datos!$B$87,20,IF(S100=Datos!$B$88,25,0)))))))/100)+((IF(T100=Datos!$B$83,0,IF(T100=Datos!$B$84,5,IF(T100=Datos!$B$85,10,IF(T100=Datos!$B$86,15,IF(T100=Datos!$B$87,20,IF(T100=Datos!$B$88,25,0)))))))/100)+((IF(U100=Datos!$B$83,0,IF(U100=Datos!$B$84,5,IF(U100=Datos!$B$85,10,IF(U100=Datos!$B$86,15,IF(U100=Datos!$B$87,20,IF(U100=Datos!$B$88,25,0)))))))/100)+((IF(V100=Datos!$B$83,0,IF(V100=Datos!$B$84,5,IF(V100=Datos!$B$85,10,IF(V100=Datos!$B$86,15,IF(V100=Datos!$B$87,20,IF(V100=Datos!$B$88,25,0)))))))/100)</f>
        <v>0</v>
      </c>
      <c r="X100" s="437"/>
      <c r="Y100" s="427"/>
      <c r="Z100" s="424"/>
      <c r="AA100" s="427"/>
      <c r="AB100" s="430"/>
      <c r="AC100" s="69"/>
    </row>
    <row r="101" spans="2:29" s="5" customFormat="1" ht="30" customHeight="1">
      <c r="B101" s="298" t="str">
        <f>IF(Menú!$C$7="","-",Menú!$C$7)</f>
        <v>-</v>
      </c>
      <c r="C101" s="438"/>
      <c r="D101" s="438" t="str">
        <f>IF(B101="-","-",VLOOKUP(B101,Datos!$B$3:$C$25,2,FALSE))</f>
        <v>-</v>
      </c>
      <c r="E101" s="441"/>
      <c r="F101" s="442"/>
      <c r="G101" s="245"/>
      <c r="H101" s="83"/>
      <c r="I101" s="84"/>
      <c r="J101" s="431"/>
      <c r="K101" s="431"/>
      <c r="L101" s="428" t="str">
        <f>IF(AND(J101=Datos!$B$186,K101=Datos!$B$193),Datos!$D$186,IF(AND(J101=Datos!$B$186,K101=Datos!$B$194),Datos!$E$186,IF(AND(J101=Datos!$B$186,K101=Datos!$B$195),Datos!$F$186,IF(AND(J101=Datos!$B$186,K101=Datos!$B$196),Datos!$G$186,IF(AND(J101=Datos!$B$186,K101=Datos!$B$197),Datos!$H$186,IF(AND(J101=Datos!$B$187,K101=Datos!$B$193),Datos!$D$187,IF(AND(J101=Datos!$B$187,K101=Datos!$B$194),Datos!$E$187,IF(AND(J101=Datos!$B$187,K101=Datos!$B$195),Datos!$F$187,IF(AND(J101=Datos!$B$187,K101=Datos!$B$196),Datos!$G$187,IF(AND(J101=Datos!$B$187,K101=Datos!$B$197),Datos!$H$187,IF(AND(J101=Datos!$B$188,K101=Datos!$B$193),Datos!$D$188,IF(AND(J101=Datos!$B$188,K101=Datos!$B$194),Datos!$E$188,IF(AND(J101=Datos!$B$188,K101=Datos!$B$195),Datos!$F$188,IF(AND(J101=Datos!$B$188,K101=Datos!$B$196),Datos!$G$188,IF(AND(J101=Datos!$B$188,K101=Datos!$B$197),Datos!$H$188,IF(AND(J101=Datos!$B$189,K101=Datos!$B$193),Datos!$D$189,IF(AND(J101=Datos!$B$189,K101=Datos!$B$194),Datos!$E$189,IF(AND(J101=Datos!$B$189,K101=Datos!$B$195),Datos!$F$189,IF(AND(J101=Datos!$B$189,K101=Datos!$B$196),Datos!$G$189,IF(AND(J101=Datos!$B$189,K101=Datos!$B$197),Datos!$H$189,IF(AND(J101=Datos!$B$190,K101=Datos!$B$193),Datos!$D$190,IF(AND(J101=Datos!$B$190,K101=Datos!$B$194),Datos!$E$190,IF(AND(J101=Datos!$B$190,K101=Datos!$B$195),Datos!$F$190,IF(AND(J101=Datos!$B$190,K101=Datos!$B$196),Datos!$G$190,IF(AND(J101=Datos!$B$190,K101=Datos!$B$197),Datos!$H$190,"-")))))))))))))))))))))))))</f>
        <v>-</v>
      </c>
      <c r="M101" s="84"/>
      <c r="N101" s="83"/>
      <c r="O101" s="83"/>
      <c r="P101" s="83"/>
      <c r="Q101" s="83"/>
      <c r="R101" s="84"/>
      <c r="S101" s="83"/>
      <c r="T101" s="83"/>
      <c r="U101" s="83"/>
      <c r="V101" s="83"/>
      <c r="W101" s="82">
        <f>((IF(S101=Datos!$B$83,0,IF(S101=Datos!$B$84,5,IF(S101=Datos!$B$85,10,IF(S101=Datos!$B$86,15,IF(S101=Datos!$B$87,20,IF(S101=Datos!$B$88,25,0)))))))/100)+((IF(T101=Datos!$B$83,0,IF(T101=Datos!$B$84,5,IF(T101=Datos!$B$85,10,IF(T101=Datos!$B$86,15,IF(T101=Datos!$B$87,20,IF(T101=Datos!$B$88,25,0)))))))/100)+((IF(U101=Datos!$B$83,0,IF(U101=Datos!$B$84,5,IF(U101=Datos!$B$85,10,IF(U101=Datos!$B$86,15,IF(U101=Datos!$B$87,20,IF(U101=Datos!$B$88,25,0)))))))/100)+((IF(V101=Datos!$B$83,0,IF(V101=Datos!$B$84,5,IF(V101=Datos!$B$85,10,IF(V101=Datos!$B$86,15,IF(V101=Datos!$B$87,20,IF(V101=Datos!$B$88,25,0)))))))/100)</f>
        <v>0</v>
      </c>
      <c r="X101" s="435">
        <f>IF(ISERROR((IF(R101=Datos!$B$80,W101,0)+IF(R102=Datos!$B$80,W102,0)+IF(R103=Datos!$B$80,W103,0)+IF(R104=Datos!$B$80,W104,0)+IF(R105=Datos!$B$80,W105,0)+IF(R106=Datos!$B$80,W106,0))/(IF(R101=Datos!$B$80,1,0)+IF(R102=Datos!$B$80,1,0)+IF(R103=Datos!$B$80,1,0)+IF(R104=Datos!$B$80,1,0)+IF(R105=Datos!$B$80,1,0)+IF(R106=Datos!$B$80,1,0))),0,(IF(R101=Datos!$B$80,W101,0)+IF(R102=Datos!$B$80,W102,0)+IF(R103=Datos!$B$80,W103,0)+IF(R104=Datos!$B$80,W104,0)+IF(R105=Datos!$B$80,W105,0)+IF(R106=Datos!$B$80,W106,0))/(IF(R101=Datos!$B$80,1,0)+IF(R102=Datos!$B$80,1,0)+IF(R103=Datos!$B$80,1,0)+IF(R104=Datos!$B$80,1,0)+IF(R105=Datos!$B$80,1,0)+IF(R106=Datos!$B$80,1,0)))</f>
        <v>0</v>
      </c>
      <c r="Y101" s="425" t="str">
        <f>IF(J101="","-",(IF(X101&gt;0,(IF(J101=Datos!$B$65,Datos!$B$65,IF(AND(J101=Datos!$B$66,X101&gt;0.49),Datos!$B$65,IF(AND(J101=Datos!$B$67,X101&gt;0.74),Datos!$B$65,IF(AND(J101=Datos!$B$67,X101&lt;0.75,X101&gt;0.49),Datos!$B$66,IF(AND(J101=Datos!$B$68,X101&gt;0.74),Datos!$B$66,IF(AND(J101=Datos!$B$68,X101&lt;0.75,X101&gt;0.49),Datos!$B$67,IF(AND(J101=Datos!$B$69,X101&gt;0.74),Datos!$B$67,IF(AND(J101=Datos!$B$69,X101&lt;0.75,X101&gt;0.49),Datos!$B$68,J101))))))))),J101)))</f>
        <v>-</v>
      </c>
      <c r="Z101" s="422">
        <f>IF(ISERROR((IF(R101=Datos!$B$79,W101,0)+IF(R102=Datos!$B$79,W102,0)+IF(R103=Datos!$B$79,W103,0)+IF(R104=Datos!$B$79,W104,0)+IF(R105=Datos!$B$79,W105,0)+IF(R106=Datos!$B$79,W106,0))/(IF(R101=Datos!$B$79,1,0)+IF(R102=Datos!$B$79,1,0)+IF(R103=Datos!$B$79,1,0)+IF(R104=Datos!$B$79,1,0)+IF(R105=Datos!$B$79,1,0)+IF(R106=Datos!$B$79,1,0))),0,(IF(R101=Datos!$B$79,W101,0)+IF(R102=Datos!$B$79,W102,0)+IF(R103=Datos!$B$79,W103,0)+IF(R104=Datos!$B$79,W104,0)+IF(R105=Datos!$B$79,W105,0)+IF(R106=Datos!$B$79,W106,0))/(IF(R101=Datos!$B$79,1,0)+IF(R102=Datos!$B$79,1,0)+IF(R103=Datos!$B$79,1,0)+IF(R104=Datos!$B$79,1,0)+IF(R105=Datos!$B$79,1,0)+IF(R106=Datos!$B$79,1,0)))</f>
        <v>0</v>
      </c>
      <c r="AA101" s="425" t="str">
        <f>IF(K101="","-",(IF(Z101&gt;0,(IF(K101=Datos!$B$72,Datos!$B$72,IF(AND(K101=Datos!$B$73,Z101&gt;0.49),Datos!$B$72,IF(AND(K101=Datos!$B$74,Z101&gt;0.74),Datos!$B$72,IF(AND(K101=Datos!$B$74,Z101&lt;0.75,Z101&gt;0.49),Datos!$B$73,IF(AND(K101=Datos!$B$75,Z101&gt;0.74),Datos!$B$73,IF(AND(K101=Datos!$B$75,Z101&lt;0.75,Z101&gt;0.49),Datos!$B$74,IF(AND(K101=Datos!$B$76,Z101&gt;0.74),Datos!$B$74,IF(AND(K101=Datos!$B$76,Z101&lt;0.75,Z101&gt;0.49),Datos!$B$75,K101))))))))),K101)))</f>
        <v>-</v>
      </c>
      <c r="AB101" s="428" t="str">
        <f>IF(AND(Y101=Datos!$B$186,AA101=Datos!$B$193),Datos!$D$186,IF(AND(Y101=Datos!$B$186,AA101=Datos!$B$194),Datos!$E$186,IF(AND(Y101=Datos!$B$186,AA101=Datos!$B$195),Datos!$F$186,IF(AND(Y101=Datos!$B$186,AA101=Datos!$B$196),Datos!$G$186,IF(AND(Y101=Datos!$B$186,AA101=Datos!$B$197),Datos!$H$186,IF(AND(Y101=Datos!$B$187,AA101=Datos!$B$193),Datos!$D$187,IF(AND(Y101=Datos!$B$187,AA101=Datos!$B$194),Datos!$E$187,IF(AND(Y101=Datos!$B$187,AA101=Datos!$B$195),Datos!$F$187,IF(AND(Y101=Datos!$B$187,AA101=Datos!$B$196),Datos!$G$187,IF(AND(Y101=Datos!$B$187,AA101=Datos!$B$197),Datos!$H$187,IF(AND(Y101=Datos!$B$188,AA101=Datos!$B$193),Datos!$D$188,IF(AND(Y101=Datos!$B$188,AA101=Datos!$B$194),Datos!$E$188,IF(AND(Y101=Datos!$B$188,AA101=Datos!$B$195),Datos!$F$188,IF(AND(Y101=Datos!$B$188,AA101=Datos!$B$196),Datos!$G$188,IF(AND(Y101=Datos!$B$188,AA101=Datos!$B$197),Datos!$H$188,IF(AND(Y101=Datos!$B$189,AA101=Datos!$B$193),Datos!$D$189,IF(AND(Y101=Datos!$B$189,AA101=Datos!$B$194),Datos!$E$189,IF(AND(Y101=Datos!$B$189,AA101=Datos!$B$195),Datos!$F$189,IF(AND(Y101=Datos!$B$189,AA101=Datos!$B$196),Datos!$G$189,IF(AND(Y101=Datos!$B$189,AA101=Datos!$B$197),Datos!$H$189,IF(AND(Y101=Datos!$B$190,AA101=Datos!$B$193),Datos!$D$190,IF(AND(Y101=Datos!$B$190,AA101=Datos!$B$194),Datos!$E$190,IF(AND(Y101=Datos!$B$190,AA101=Datos!$B$195),Datos!$F$190,IF(AND(Y101=Datos!$B$190,AA101=Datos!$B$196),Datos!$G$190,IF(AND(Y101=Datos!$B$190,AA101=Datos!$B$197),Datos!$H$190,"-")))))))))))))))))))))))))</f>
        <v>-</v>
      </c>
      <c r="AC101" s="61"/>
    </row>
    <row r="102" spans="2:29" s="5" customFormat="1" ht="30" customHeight="1">
      <c r="B102" s="299"/>
      <c r="C102" s="439"/>
      <c r="D102" s="439"/>
      <c r="E102" s="443"/>
      <c r="F102" s="444"/>
      <c r="G102" s="246"/>
      <c r="H102" s="62"/>
      <c r="I102" s="63"/>
      <c r="J102" s="432"/>
      <c r="K102" s="432"/>
      <c r="L102" s="429"/>
      <c r="M102" s="63"/>
      <c r="N102" s="62"/>
      <c r="O102" s="62"/>
      <c r="P102" s="62"/>
      <c r="Q102" s="62"/>
      <c r="R102" s="63"/>
      <c r="S102" s="62"/>
      <c r="T102" s="62"/>
      <c r="U102" s="62"/>
      <c r="V102" s="62"/>
      <c r="W102" s="64">
        <f>((IF(S102=Datos!$B$83,0,IF(S102=Datos!$B$84,5,IF(S102=Datos!$B$85,10,IF(S102=Datos!$B$86,15,IF(S102=Datos!$B$87,20,IF(S102=Datos!$B$88,25,0)))))))/100)+((IF(T102=Datos!$B$83,0,IF(T102=Datos!$B$84,5,IF(T102=Datos!$B$85,10,IF(T102=Datos!$B$86,15,IF(T102=Datos!$B$87,20,IF(T102=Datos!$B$88,25,0)))))))/100)+((IF(U102=Datos!$B$83,0,IF(U102=Datos!$B$84,5,IF(U102=Datos!$B$85,10,IF(U102=Datos!$B$86,15,IF(U102=Datos!$B$87,20,IF(U102=Datos!$B$88,25,0)))))))/100)+((IF(V102=Datos!$B$83,0,IF(V102=Datos!$B$84,5,IF(V102=Datos!$B$85,10,IF(V102=Datos!$B$86,15,IF(V102=Datos!$B$87,20,IF(V102=Datos!$B$88,25,0)))))))/100)</f>
        <v>0</v>
      </c>
      <c r="X102" s="436"/>
      <c r="Y102" s="426"/>
      <c r="Z102" s="423"/>
      <c r="AA102" s="426"/>
      <c r="AB102" s="429"/>
      <c r="AC102" s="65"/>
    </row>
    <row r="103" spans="2:29" s="5" customFormat="1" ht="30" customHeight="1">
      <c r="B103" s="299"/>
      <c r="C103" s="439"/>
      <c r="D103" s="439"/>
      <c r="E103" s="443"/>
      <c r="F103" s="444"/>
      <c r="G103" s="246"/>
      <c r="H103" s="62"/>
      <c r="I103" s="63"/>
      <c r="J103" s="432"/>
      <c r="K103" s="432"/>
      <c r="L103" s="429"/>
      <c r="M103" s="63"/>
      <c r="N103" s="62"/>
      <c r="O103" s="62"/>
      <c r="P103" s="62"/>
      <c r="Q103" s="62"/>
      <c r="R103" s="63"/>
      <c r="S103" s="62"/>
      <c r="T103" s="62"/>
      <c r="U103" s="62"/>
      <c r="V103" s="62"/>
      <c r="W103" s="64">
        <f>((IF(S103=Datos!$B$83,0,IF(S103=Datos!$B$84,5,IF(S103=Datos!$B$85,10,IF(S103=Datos!$B$86,15,IF(S103=Datos!$B$87,20,IF(S103=Datos!$B$88,25,0)))))))/100)+((IF(T103=Datos!$B$83,0,IF(T103=Datos!$B$84,5,IF(T103=Datos!$B$85,10,IF(T103=Datos!$B$86,15,IF(T103=Datos!$B$87,20,IF(T103=Datos!$B$88,25,0)))))))/100)+((IF(U103=Datos!$B$83,0,IF(U103=Datos!$B$84,5,IF(U103=Datos!$B$85,10,IF(U103=Datos!$B$86,15,IF(U103=Datos!$B$87,20,IF(U103=Datos!$B$88,25,0)))))))/100)+((IF(V103=Datos!$B$83,0,IF(V103=Datos!$B$84,5,IF(V103=Datos!$B$85,10,IF(V103=Datos!$B$86,15,IF(V103=Datos!$B$87,20,IF(V103=Datos!$B$88,25,0)))))))/100)</f>
        <v>0</v>
      </c>
      <c r="X103" s="436"/>
      <c r="Y103" s="426"/>
      <c r="Z103" s="423"/>
      <c r="AA103" s="426"/>
      <c r="AB103" s="429"/>
      <c r="AC103" s="65"/>
    </row>
    <row r="104" spans="2:29" s="5" customFormat="1" ht="30" customHeight="1">
      <c r="B104" s="299"/>
      <c r="C104" s="439"/>
      <c r="D104" s="439"/>
      <c r="E104" s="443"/>
      <c r="F104" s="444"/>
      <c r="G104" s="246"/>
      <c r="H104" s="62"/>
      <c r="I104" s="63"/>
      <c r="J104" s="432"/>
      <c r="K104" s="432"/>
      <c r="L104" s="429"/>
      <c r="M104" s="63"/>
      <c r="N104" s="62"/>
      <c r="O104" s="62"/>
      <c r="P104" s="62"/>
      <c r="Q104" s="62"/>
      <c r="R104" s="63"/>
      <c r="S104" s="62"/>
      <c r="T104" s="62"/>
      <c r="U104" s="62"/>
      <c r="V104" s="62"/>
      <c r="W104" s="64">
        <f>((IF(S104=Datos!$B$83,0,IF(S104=Datos!$B$84,5,IF(S104=Datos!$B$85,10,IF(S104=Datos!$B$86,15,IF(S104=Datos!$B$87,20,IF(S104=Datos!$B$88,25,0)))))))/100)+((IF(T104=Datos!$B$83,0,IF(T104=Datos!$B$84,5,IF(T104=Datos!$B$85,10,IF(T104=Datos!$B$86,15,IF(T104=Datos!$B$87,20,IF(T104=Datos!$B$88,25,0)))))))/100)+((IF(U104=Datos!$B$83,0,IF(U104=Datos!$B$84,5,IF(U104=Datos!$B$85,10,IF(U104=Datos!$B$86,15,IF(U104=Datos!$B$87,20,IF(U104=Datos!$B$88,25,0)))))))/100)+((IF(V104=Datos!$B$83,0,IF(V104=Datos!$B$84,5,IF(V104=Datos!$B$85,10,IF(V104=Datos!$B$86,15,IF(V104=Datos!$B$87,20,IF(V104=Datos!$B$88,25,0)))))))/100)</f>
        <v>0</v>
      </c>
      <c r="X104" s="436"/>
      <c r="Y104" s="426"/>
      <c r="Z104" s="423"/>
      <c r="AA104" s="426"/>
      <c r="AB104" s="429"/>
      <c r="AC104" s="65"/>
    </row>
    <row r="105" spans="2:29" s="5" customFormat="1" ht="30" customHeight="1">
      <c r="B105" s="299"/>
      <c r="C105" s="439"/>
      <c r="D105" s="439"/>
      <c r="E105" s="443"/>
      <c r="F105" s="444"/>
      <c r="G105" s="246"/>
      <c r="H105" s="62"/>
      <c r="I105" s="63"/>
      <c r="J105" s="432"/>
      <c r="K105" s="432"/>
      <c r="L105" s="429"/>
      <c r="M105" s="63"/>
      <c r="N105" s="62"/>
      <c r="O105" s="62"/>
      <c r="P105" s="62"/>
      <c r="Q105" s="62"/>
      <c r="R105" s="63"/>
      <c r="S105" s="62"/>
      <c r="T105" s="62"/>
      <c r="U105" s="62"/>
      <c r="V105" s="62"/>
      <c r="W105" s="64">
        <f>((IF(S105=Datos!$B$83,0,IF(S105=Datos!$B$84,5,IF(S105=Datos!$B$85,10,IF(S105=Datos!$B$86,15,IF(S105=Datos!$B$87,20,IF(S105=Datos!$B$88,25,0)))))))/100)+((IF(T105=Datos!$B$83,0,IF(T105=Datos!$B$84,5,IF(T105=Datos!$B$85,10,IF(T105=Datos!$B$86,15,IF(T105=Datos!$B$87,20,IF(T105=Datos!$B$88,25,0)))))))/100)+((IF(U105=Datos!$B$83,0,IF(U105=Datos!$B$84,5,IF(U105=Datos!$B$85,10,IF(U105=Datos!$B$86,15,IF(U105=Datos!$B$87,20,IF(U105=Datos!$B$88,25,0)))))))/100)+((IF(V105=Datos!$B$83,0,IF(V105=Datos!$B$84,5,IF(V105=Datos!$B$85,10,IF(V105=Datos!$B$86,15,IF(V105=Datos!$B$87,20,IF(V105=Datos!$B$88,25,0)))))))/100)</f>
        <v>0</v>
      </c>
      <c r="X105" s="436"/>
      <c r="Y105" s="426"/>
      <c r="Z105" s="423"/>
      <c r="AA105" s="426"/>
      <c r="AB105" s="429"/>
      <c r="AC105" s="65"/>
    </row>
    <row r="106" spans="2:29" s="5" customFormat="1" ht="30" customHeight="1" thickBot="1">
      <c r="B106" s="300"/>
      <c r="C106" s="440"/>
      <c r="D106" s="440"/>
      <c r="E106" s="445"/>
      <c r="F106" s="446"/>
      <c r="G106" s="247"/>
      <c r="H106" s="88"/>
      <c r="I106" s="86"/>
      <c r="J106" s="433"/>
      <c r="K106" s="433"/>
      <c r="L106" s="430"/>
      <c r="M106" s="86"/>
      <c r="N106" s="88"/>
      <c r="O106" s="88"/>
      <c r="P106" s="88"/>
      <c r="Q106" s="88"/>
      <c r="R106" s="86"/>
      <c r="S106" s="88"/>
      <c r="T106" s="88"/>
      <c r="U106" s="88"/>
      <c r="V106" s="88"/>
      <c r="W106" s="87">
        <f>((IF(S106=Datos!$B$83,0,IF(S106=Datos!$B$84,5,IF(S106=Datos!$B$85,10,IF(S106=Datos!$B$86,15,IF(S106=Datos!$B$87,20,IF(S106=Datos!$B$88,25,0)))))))/100)+((IF(T106=Datos!$B$83,0,IF(T106=Datos!$B$84,5,IF(T106=Datos!$B$85,10,IF(T106=Datos!$B$86,15,IF(T106=Datos!$B$87,20,IF(T106=Datos!$B$88,25,0)))))))/100)+((IF(U106=Datos!$B$83,0,IF(U106=Datos!$B$84,5,IF(U106=Datos!$B$85,10,IF(U106=Datos!$B$86,15,IF(U106=Datos!$B$87,20,IF(U106=Datos!$B$88,25,0)))))))/100)+((IF(V106=Datos!$B$83,0,IF(V106=Datos!$B$84,5,IF(V106=Datos!$B$85,10,IF(V106=Datos!$B$86,15,IF(V106=Datos!$B$87,20,IF(V106=Datos!$B$88,25,0)))))))/100)</f>
        <v>0</v>
      </c>
      <c r="X106" s="437"/>
      <c r="Y106" s="427"/>
      <c r="Z106" s="424"/>
      <c r="AA106" s="427"/>
      <c r="AB106" s="430"/>
      <c r="AC106" s="69"/>
    </row>
    <row r="107" spans="2:29" s="5" customFormat="1" ht="30" customHeight="1">
      <c r="B107" s="298" t="str">
        <f>IF(Menú!$C$7="","-",Menú!$C$7)</f>
        <v>-</v>
      </c>
      <c r="C107" s="438"/>
      <c r="D107" s="438" t="str">
        <f>IF(B107="-","-",VLOOKUP(B107,Datos!$B$3:$C$25,2,FALSE))</f>
        <v>-</v>
      </c>
      <c r="E107" s="441"/>
      <c r="F107" s="442"/>
      <c r="G107" s="245"/>
      <c r="H107" s="83"/>
      <c r="I107" s="84"/>
      <c r="J107" s="431"/>
      <c r="K107" s="431"/>
      <c r="L107" s="428" t="str">
        <f>IF(AND(J107=Datos!$B$186,K107=Datos!$B$193),Datos!$D$186,IF(AND(J107=Datos!$B$186,K107=Datos!$B$194),Datos!$E$186,IF(AND(J107=Datos!$B$186,K107=Datos!$B$195),Datos!$F$186,IF(AND(J107=Datos!$B$186,K107=Datos!$B$196),Datos!$G$186,IF(AND(J107=Datos!$B$186,K107=Datos!$B$197),Datos!$H$186,IF(AND(J107=Datos!$B$187,K107=Datos!$B$193),Datos!$D$187,IF(AND(J107=Datos!$B$187,K107=Datos!$B$194),Datos!$E$187,IF(AND(J107=Datos!$B$187,K107=Datos!$B$195),Datos!$F$187,IF(AND(J107=Datos!$B$187,K107=Datos!$B$196),Datos!$G$187,IF(AND(J107=Datos!$B$187,K107=Datos!$B$197),Datos!$H$187,IF(AND(J107=Datos!$B$188,K107=Datos!$B$193),Datos!$D$188,IF(AND(J107=Datos!$B$188,K107=Datos!$B$194),Datos!$E$188,IF(AND(J107=Datos!$B$188,K107=Datos!$B$195),Datos!$F$188,IF(AND(J107=Datos!$B$188,K107=Datos!$B$196),Datos!$G$188,IF(AND(J107=Datos!$B$188,K107=Datos!$B$197),Datos!$H$188,IF(AND(J107=Datos!$B$189,K107=Datos!$B$193),Datos!$D$189,IF(AND(J107=Datos!$B$189,K107=Datos!$B$194),Datos!$E$189,IF(AND(J107=Datos!$B$189,K107=Datos!$B$195),Datos!$F$189,IF(AND(J107=Datos!$B$189,K107=Datos!$B$196),Datos!$G$189,IF(AND(J107=Datos!$B$189,K107=Datos!$B$197),Datos!$H$189,IF(AND(J107=Datos!$B$190,K107=Datos!$B$193),Datos!$D$190,IF(AND(J107=Datos!$B$190,K107=Datos!$B$194),Datos!$E$190,IF(AND(J107=Datos!$B$190,K107=Datos!$B$195),Datos!$F$190,IF(AND(J107=Datos!$B$190,K107=Datos!$B$196),Datos!$G$190,IF(AND(J107=Datos!$B$190,K107=Datos!$B$197),Datos!$H$190,"-")))))))))))))))))))))))))</f>
        <v>-</v>
      </c>
      <c r="M107" s="84"/>
      <c r="N107" s="83"/>
      <c r="O107" s="83"/>
      <c r="P107" s="83"/>
      <c r="Q107" s="83"/>
      <c r="R107" s="84"/>
      <c r="S107" s="83"/>
      <c r="T107" s="83"/>
      <c r="U107" s="83"/>
      <c r="V107" s="83"/>
      <c r="W107" s="82">
        <f>((IF(S107=Datos!$B$83,0,IF(S107=Datos!$B$84,5,IF(S107=Datos!$B$85,10,IF(S107=Datos!$B$86,15,IF(S107=Datos!$B$87,20,IF(S107=Datos!$B$88,25,0)))))))/100)+((IF(T107=Datos!$B$83,0,IF(T107=Datos!$B$84,5,IF(T107=Datos!$B$85,10,IF(T107=Datos!$B$86,15,IF(T107=Datos!$B$87,20,IF(T107=Datos!$B$88,25,0)))))))/100)+((IF(U107=Datos!$B$83,0,IF(U107=Datos!$B$84,5,IF(U107=Datos!$B$85,10,IF(U107=Datos!$B$86,15,IF(U107=Datos!$B$87,20,IF(U107=Datos!$B$88,25,0)))))))/100)+((IF(V107=Datos!$B$83,0,IF(V107=Datos!$B$84,5,IF(V107=Datos!$B$85,10,IF(V107=Datos!$B$86,15,IF(V107=Datos!$B$87,20,IF(V107=Datos!$B$88,25,0)))))))/100)</f>
        <v>0</v>
      </c>
      <c r="X107" s="435">
        <f>IF(ISERROR((IF(R107=Datos!$B$80,W107,0)+IF(R108=Datos!$B$80,W108,0)+IF(R109=Datos!$B$80,W109,0)+IF(R110=Datos!$B$80,W110,0)+IF(R111=Datos!$B$80,W111,0)+IF(R112=Datos!$B$80,W112,0))/(IF(R107=Datos!$B$80,1,0)+IF(R108=Datos!$B$80,1,0)+IF(R109=Datos!$B$80,1,0)+IF(R110=Datos!$B$80,1,0)+IF(R111=Datos!$B$80,1,0)+IF(R112=Datos!$B$80,1,0))),0,(IF(R107=Datos!$B$80,W107,0)+IF(R108=Datos!$B$80,W108,0)+IF(R109=Datos!$B$80,W109,0)+IF(R110=Datos!$B$80,W110,0)+IF(R111=Datos!$B$80,W111,0)+IF(R112=Datos!$B$80,W112,0))/(IF(R107=Datos!$B$80,1,0)+IF(R108=Datos!$B$80,1,0)+IF(R109=Datos!$B$80,1,0)+IF(R110=Datos!$B$80,1,0)+IF(R111=Datos!$B$80,1,0)+IF(R112=Datos!$B$80,1,0)))</f>
        <v>0</v>
      </c>
      <c r="Y107" s="425" t="str">
        <f>IF(J107="","-",(IF(X107&gt;0,(IF(J107=Datos!$B$65,Datos!$B$65,IF(AND(J107=Datos!$B$66,X107&gt;0.49),Datos!$B$65,IF(AND(J107=Datos!$B$67,X107&gt;0.74),Datos!$B$65,IF(AND(J107=Datos!$B$67,X107&lt;0.75,X107&gt;0.49),Datos!$B$66,IF(AND(J107=Datos!$B$68,X107&gt;0.74),Datos!$B$66,IF(AND(J107=Datos!$B$68,X107&lt;0.75,X107&gt;0.49),Datos!$B$67,IF(AND(J107=Datos!$B$69,X107&gt;0.74),Datos!$B$67,IF(AND(J107=Datos!$B$69,X107&lt;0.75,X107&gt;0.49),Datos!$B$68,J107))))))))),J107)))</f>
        <v>-</v>
      </c>
      <c r="Z107" s="422">
        <f>IF(ISERROR((IF(R107=Datos!$B$79,W107,0)+IF(R108=Datos!$B$79,W108,0)+IF(R109=Datos!$B$79,W109,0)+IF(R110=Datos!$B$79,W110,0)+IF(R111=Datos!$B$79,W111,0)+IF(R112=Datos!$B$79,W112,0))/(IF(R107=Datos!$B$79,1,0)+IF(R108=Datos!$B$79,1,0)+IF(R109=Datos!$B$79,1,0)+IF(R110=Datos!$B$79,1,0)+IF(R111=Datos!$B$79,1,0)+IF(R112=Datos!$B$79,1,0))),0,(IF(R107=Datos!$B$79,W107,0)+IF(R108=Datos!$B$79,W108,0)+IF(R109=Datos!$B$79,W109,0)+IF(R110=Datos!$B$79,W110,0)+IF(R111=Datos!$B$79,W111,0)+IF(R112=Datos!$B$79,W112,0))/(IF(R107=Datos!$B$79,1,0)+IF(R108=Datos!$B$79,1,0)+IF(R109=Datos!$B$79,1,0)+IF(R110=Datos!$B$79,1,0)+IF(R111=Datos!$B$79,1,0)+IF(R112=Datos!$B$79,1,0)))</f>
        <v>0</v>
      </c>
      <c r="AA107" s="425" t="str">
        <f>IF(K107="","-",(IF(Z107&gt;0,(IF(K107=Datos!$B$72,Datos!$B$72,IF(AND(K107=Datos!$B$73,Z107&gt;0.49),Datos!$B$72,IF(AND(K107=Datos!$B$74,Z107&gt;0.74),Datos!$B$72,IF(AND(K107=Datos!$B$74,Z107&lt;0.75,Z107&gt;0.49),Datos!$B$73,IF(AND(K107=Datos!$B$75,Z107&gt;0.74),Datos!$B$73,IF(AND(K107=Datos!$B$75,Z107&lt;0.75,Z107&gt;0.49),Datos!$B$74,IF(AND(K107=Datos!$B$76,Z107&gt;0.74),Datos!$B$74,IF(AND(K107=Datos!$B$76,Z107&lt;0.75,Z107&gt;0.49),Datos!$B$75,K107))))))))),K107)))</f>
        <v>-</v>
      </c>
      <c r="AB107" s="428" t="str">
        <f>IF(AND(Y107=Datos!$B$186,AA107=Datos!$B$193),Datos!$D$186,IF(AND(Y107=Datos!$B$186,AA107=Datos!$B$194),Datos!$E$186,IF(AND(Y107=Datos!$B$186,AA107=Datos!$B$195),Datos!$F$186,IF(AND(Y107=Datos!$B$186,AA107=Datos!$B$196),Datos!$G$186,IF(AND(Y107=Datos!$B$186,AA107=Datos!$B$197),Datos!$H$186,IF(AND(Y107=Datos!$B$187,AA107=Datos!$B$193),Datos!$D$187,IF(AND(Y107=Datos!$B$187,AA107=Datos!$B$194),Datos!$E$187,IF(AND(Y107=Datos!$B$187,AA107=Datos!$B$195),Datos!$F$187,IF(AND(Y107=Datos!$B$187,AA107=Datos!$B$196),Datos!$G$187,IF(AND(Y107=Datos!$B$187,AA107=Datos!$B$197),Datos!$H$187,IF(AND(Y107=Datos!$B$188,AA107=Datos!$B$193),Datos!$D$188,IF(AND(Y107=Datos!$B$188,AA107=Datos!$B$194),Datos!$E$188,IF(AND(Y107=Datos!$B$188,AA107=Datos!$B$195),Datos!$F$188,IF(AND(Y107=Datos!$B$188,AA107=Datos!$B$196),Datos!$G$188,IF(AND(Y107=Datos!$B$188,AA107=Datos!$B$197),Datos!$H$188,IF(AND(Y107=Datos!$B$189,AA107=Datos!$B$193),Datos!$D$189,IF(AND(Y107=Datos!$B$189,AA107=Datos!$B$194),Datos!$E$189,IF(AND(Y107=Datos!$B$189,AA107=Datos!$B$195),Datos!$F$189,IF(AND(Y107=Datos!$B$189,AA107=Datos!$B$196),Datos!$G$189,IF(AND(Y107=Datos!$B$189,AA107=Datos!$B$197),Datos!$H$189,IF(AND(Y107=Datos!$B$190,AA107=Datos!$B$193),Datos!$D$190,IF(AND(Y107=Datos!$B$190,AA107=Datos!$B$194),Datos!$E$190,IF(AND(Y107=Datos!$B$190,AA107=Datos!$B$195),Datos!$F$190,IF(AND(Y107=Datos!$B$190,AA107=Datos!$B$196),Datos!$G$190,IF(AND(Y107=Datos!$B$190,AA107=Datos!$B$197),Datos!$H$190,"-")))))))))))))))))))))))))</f>
        <v>-</v>
      </c>
      <c r="AC107" s="61"/>
    </row>
    <row r="108" spans="2:29" s="5" customFormat="1" ht="30" customHeight="1">
      <c r="B108" s="299"/>
      <c r="C108" s="439"/>
      <c r="D108" s="439"/>
      <c r="E108" s="443"/>
      <c r="F108" s="444"/>
      <c r="G108" s="246"/>
      <c r="H108" s="62"/>
      <c r="I108" s="63"/>
      <c r="J108" s="432"/>
      <c r="K108" s="432"/>
      <c r="L108" s="429"/>
      <c r="M108" s="63"/>
      <c r="N108" s="62"/>
      <c r="O108" s="62"/>
      <c r="P108" s="62"/>
      <c r="Q108" s="62"/>
      <c r="R108" s="63"/>
      <c r="S108" s="62"/>
      <c r="T108" s="62"/>
      <c r="U108" s="62"/>
      <c r="V108" s="62"/>
      <c r="W108" s="64">
        <f>((IF(S108=Datos!$B$83,0,IF(S108=Datos!$B$84,5,IF(S108=Datos!$B$85,10,IF(S108=Datos!$B$86,15,IF(S108=Datos!$B$87,20,IF(S108=Datos!$B$88,25,0)))))))/100)+((IF(T108=Datos!$B$83,0,IF(T108=Datos!$B$84,5,IF(T108=Datos!$B$85,10,IF(T108=Datos!$B$86,15,IF(T108=Datos!$B$87,20,IF(T108=Datos!$B$88,25,0)))))))/100)+((IF(U108=Datos!$B$83,0,IF(U108=Datos!$B$84,5,IF(U108=Datos!$B$85,10,IF(U108=Datos!$B$86,15,IF(U108=Datos!$B$87,20,IF(U108=Datos!$B$88,25,0)))))))/100)+((IF(V108=Datos!$B$83,0,IF(V108=Datos!$B$84,5,IF(V108=Datos!$B$85,10,IF(V108=Datos!$B$86,15,IF(V108=Datos!$B$87,20,IF(V108=Datos!$B$88,25,0)))))))/100)</f>
        <v>0</v>
      </c>
      <c r="X108" s="436"/>
      <c r="Y108" s="426"/>
      <c r="Z108" s="423"/>
      <c r="AA108" s="426"/>
      <c r="AB108" s="429"/>
      <c r="AC108" s="65"/>
    </row>
    <row r="109" spans="2:29" s="5" customFormat="1" ht="30" customHeight="1">
      <c r="B109" s="299"/>
      <c r="C109" s="439"/>
      <c r="D109" s="439"/>
      <c r="E109" s="443"/>
      <c r="F109" s="444"/>
      <c r="G109" s="246"/>
      <c r="H109" s="62"/>
      <c r="I109" s="63"/>
      <c r="J109" s="432"/>
      <c r="K109" s="432"/>
      <c r="L109" s="429"/>
      <c r="M109" s="63"/>
      <c r="N109" s="62"/>
      <c r="O109" s="62"/>
      <c r="P109" s="62"/>
      <c r="Q109" s="62"/>
      <c r="R109" s="63"/>
      <c r="S109" s="62"/>
      <c r="T109" s="62"/>
      <c r="U109" s="62"/>
      <c r="V109" s="62"/>
      <c r="W109" s="64">
        <f>((IF(S109=Datos!$B$83,0,IF(S109=Datos!$B$84,5,IF(S109=Datos!$B$85,10,IF(S109=Datos!$B$86,15,IF(S109=Datos!$B$87,20,IF(S109=Datos!$B$88,25,0)))))))/100)+((IF(T109=Datos!$B$83,0,IF(T109=Datos!$B$84,5,IF(T109=Datos!$B$85,10,IF(T109=Datos!$B$86,15,IF(T109=Datos!$B$87,20,IF(T109=Datos!$B$88,25,0)))))))/100)+((IF(U109=Datos!$B$83,0,IF(U109=Datos!$B$84,5,IF(U109=Datos!$B$85,10,IF(U109=Datos!$B$86,15,IF(U109=Datos!$B$87,20,IF(U109=Datos!$B$88,25,0)))))))/100)+((IF(V109=Datos!$B$83,0,IF(V109=Datos!$B$84,5,IF(V109=Datos!$B$85,10,IF(V109=Datos!$B$86,15,IF(V109=Datos!$B$87,20,IF(V109=Datos!$B$88,25,0)))))))/100)</f>
        <v>0</v>
      </c>
      <c r="X109" s="436"/>
      <c r="Y109" s="426"/>
      <c r="Z109" s="423"/>
      <c r="AA109" s="426"/>
      <c r="AB109" s="429"/>
      <c r="AC109" s="65"/>
    </row>
    <row r="110" spans="2:29" s="5" customFormat="1" ht="30" customHeight="1">
      <c r="B110" s="299"/>
      <c r="C110" s="439"/>
      <c r="D110" s="439"/>
      <c r="E110" s="443"/>
      <c r="F110" s="444"/>
      <c r="G110" s="246"/>
      <c r="H110" s="62"/>
      <c r="I110" s="63"/>
      <c r="J110" s="432"/>
      <c r="K110" s="432"/>
      <c r="L110" s="429"/>
      <c r="M110" s="63"/>
      <c r="N110" s="62"/>
      <c r="O110" s="62"/>
      <c r="P110" s="62"/>
      <c r="Q110" s="62"/>
      <c r="R110" s="63"/>
      <c r="S110" s="62"/>
      <c r="T110" s="62"/>
      <c r="U110" s="62"/>
      <c r="V110" s="62"/>
      <c r="W110" s="64">
        <f>((IF(S110=Datos!$B$83,0,IF(S110=Datos!$B$84,5,IF(S110=Datos!$B$85,10,IF(S110=Datos!$B$86,15,IF(S110=Datos!$B$87,20,IF(S110=Datos!$B$88,25,0)))))))/100)+((IF(T110=Datos!$B$83,0,IF(T110=Datos!$B$84,5,IF(T110=Datos!$B$85,10,IF(T110=Datos!$B$86,15,IF(T110=Datos!$B$87,20,IF(T110=Datos!$B$88,25,0)))))))/100)+((IF(U110=Datos!$B$83,0,IF(U110=Datos!$B$84,5,IF(U110=Datos!$B$85,10,IF(U110=Datos!$B$86,15,IF(U110=Datos!$B$87,20,IF(U110=Datos!$B$88,25,0)))))))/100)+((IF(V110=Datos!$B$83,0,IF(V110=Datos!$B$84,5,IF(V110=Datos!$B$85,10,IF(V110=Datos!$B$86,15,IF(V110=Datos!$B$87,20,IF(V110=Datos!$B$88,25,0)))))))/100)</f>
        <v>0</v>
      </c>
      <c r="X110" s="436"/>
      <c r="Y110" s="426"/>
      <c r="Z110" s="423"/>
      <c r="AA110" s="426"/>
      <c r="AB110" s="429"/>
      <c r="AC110" s="65"/>
    </row>
    <row r="111" spans="2:29" s="5" customFormat="1" ht="30" customHeight="1">
      <c r="B111" s="299"/>
      <c r="C111" s="439"/>
      <c r="D111" s="439"/>
      <c r="E111" s="443"/>
      <c r="F111" s="444"/>
      <c r="G111" s="246"/>
      <c r="H111" s="62"/>
      <c r="I111" s="63"/>
      <c r="J111" s="432"/>
      <c r="K111" s="432"/>
      <c r="L111" s="429"/>
      <c r="M111" s="63"/>
      <c r="N111" s="62"/>
      <c r="O111" s="62"/>
      <c r="P111" s="62"/>
      <c r="Q111" s="62"/>
      <c r="R111" s="63"/>
      <c r="S111" s="62"/>
      <c r="T111" s="62"/>
      <c r="U111" s="62"/>
      <c r="V111" s="62"/>
      <c r="W111" s="64">
        <f>((IF(S111=Datos!$B$83,0,IF(S111=Datos!$B$84,5,IF(S111=Datos!$B$85,10,IF(S111=Datos!$B$86,15,IF(S111=Datos!$B$87,20,IF(S111=Datos!$B$88,25,0)))))))/100)+((IF(T111=Datos!$B$83,0,IF(T111=Datos!$B$84,5,IF(T111=Datos!$B$85,10,IF(T111=Datos!$B$86,15,IF(T111=Datos!$B$87,20,IF(T111=Datos!$B$88,25,0)))))))/100)+((IF(U111=Datos!$B$83,0,IF(U111=Datos!$B$84,5,IF(U111=Datos!$B$85,10,IF(U111=Datos!$B$86,15,IF(U111=Datos!$B$87,20,IF(U111=Datos!$B$88,25,0)))))))/100)+((IF(V111=Datos!$B$83,0,IF(V111=Datos!$B$84,5,IF(V111=Datos!$B$85,10,IF(V111=Datos!$B$86,15,IF(V111=Datos!$B$87,20,IF(V111=Datos!$B$88,25,0)))))))/100)</f>
        <v>0</v>
      </c>
      <c r="X111" s="436"/>
      <c r="Y111" s="426"/>
      <c r="Z111" s="423"/>
      <c r="AA111" s="426"/>
      <c r="AB111" s="429"/>
      <c r="AC111" s="65"/>
    </row>
    <row r="112" spans="2:29" s="5" customFormat="1" ht="30" customHeight="1" thickBot="1">
      <c r="B112" s="300"/>
      <c r="C112" s="440"/>
      <c r="D112" s="440"/>
      <c r="E112" s="445"/>
      <c r="F112" s="446"/>
      <c r="G112" s="247"/>
      <c r="H112" s="88"/>
      <c r="I112" s="86"/>
      <c r="J112" s="433"/>
      <c r="K112" s="433"/>
      <c r="L112" s="430"/>
      <c r="M112" s="86"/>
      <c r="N112" s="88"/>
      <c r="O112" s="88"/>
      <c r="P112" s="88"/>
      <c r="Q112" s="88"/>
      <c r="R112" s="86"/>
      <c r="S112" s="88"/>
      <c r="T112" s="88"/>
      <c r="U112" s="88"/>
      <c r="V112" s="88"/>
      <c r="W112" s="87">
        <f>((IF(S112=Datos!$B$83,0,IF(S112=Datos!$B$84,5,IF(S112=Datos!$B$85,10,IF(S112=Datos!$B$86,15,IF(S112=Datos!$B$87,20,IF(S112=Datos!$B$88,25,0)))))))/100)+((IF(T112=Datos!$B$83,0,IF(T112=Datos!$B$84,5,IF(T112=Datos!$B$85,10,IF(T112=Datos!$B$86,15,IF(T112=Datos!$B$87,20,IF(T112=Datos!$B$88,25,0)))))))/100)+((IF(U112=Datos!$B$83,0,IF(U112=Datos!$B$84,5,IF(U112=Datos!$B$85,10,IF(U112=Datos!$B$86,15,IF(U112=Datos!$B$87,20,IF(U112=Datos!$B$88,25,0)))))))/100)+((IF(V112=Datos!$B$83,0,IF(V112=Datos!$B$84,5,IF(V112=Datos!$B$85,10,IF(V112=Datos!$B$86,15,IF(V112=Datos!$B$87,20,IF(V112=Datos!$B$88,25,0)))))))/100)</f>
        <v>0</v>
      </c>
      <c r="X112" s="437"/>
      <c r="Y112" s="427"/>
      <c r="Z112" s="424"/>
      <c r="AA112" s="427"/>
      <c r="AB112" s="430"/>
      <c r="AC112" s="69"/>
    </row>
    <row r="113" spans="2:29" s="5" customFormat="1" ht="30" customHeight="1">
      <c r="B113" s="298" t="str">
        <f>IF(Menú!$C$7="","-",Menú!$C$7)</f>
        <v>-</v>
      </c>
      <c r="C113" s="438"/>
      <c r="D113" s="438" t="str">
        <f>IF(B113="-","-",VLOOKUP(B113,Datos!$B$3:$C$25,2,FALSE))</f>
        <v>-</v>
      </c>
      <c r="E113" s="441"/>
      <c r="F113" s="442"/>
      <c r="G113" s="245"/>
      <c r="H113" s="83"/>
      <c r="I113" s="84"/>
      <c r="J113" s="431"/>
      <c r="K113" s="431"/>
      <c r="L113" s="428" t="str">
        <f>IF(AND(J113=Datos!$B$186,K113=Datos!$B$193),Datos!$D$186,IF(AND(J113=Datos!$B$186,K113=Datos!$B$194),Datos!$E$186,IF(AND(J113=Datos!$B$186,K113=Datos!$B$195),Datos!$F$186,IF(AND(J113=Datos!$B$186,K113=Datos!$B$196),Datos!$G$186,IF(AND(J113=Datos!$B$186,K113=Datos!$B$197),Datos!$H$186,IF(AND(J113=Datos!$B$187,K113=Datos!$B$193),Datos!$D$187,IF(AND(J113=Datos!$B$187,K113=Datos!$B$194),Datos!$E$187,IF(AND(J113=Datos!$B$187,K113=Datos!$B$195),Datos!$F$187,IF(AND(J113=Datos!$B$187,K113=Datos!$B$196),Datos!$G$187,IF(AND(J113=Datos!$B$187,K113=Datos!$B$197),Datos!$H$187,IF(AND(J113=Datos!$B$188,K113=Datos!$B$193),Datos!$D$188,IF(AND(J113=Datos!$B$188,K113=Datos!$B$194),Datos!$E$188,IF(AND(J113=Datos!$B$188,K113=Datos!$B$195),Datos!$F$188,IF(AND(J113=Datos!$B$188,K113=Datos!$B$196),Datos!$G$188,IF(AND(J113=Datos!$B$188,K113=Datos!$B$197),Datos!$H$188,IF(AND(J113=Datos!$B$189,K113=Datos!$B$193),Datos!$D$189,IF(AND(J113=Datos!$B$189,K113=Datos!$B$194),Datos!$E$189,IF(AND(J113=Datos!$B$189,K113=Datos!$B$195),Datos!$F$189,IF(AND(J113=Datos!$B$189,K113=Datos!$B$196),Datos!$G$189,IF(AND(J113=Datos!$B$189,K113=Datos!$B$197),Datos!$H$189,IF(AND(J113=Datos!$B$190,K113=Datos!$B$193),Datos!$D$190,IF(AND(J113=Datos!$B$190,K113=Datos!$B$194),Datos!$E$190,IF(AND(J113=Datos!$B$190,K113=Datos!$B$195),Datos!$F$190,IF(AND(J113=Datos!$B$190,K113=Datos!$B$196),Datos!$G$190,IF(AND(J113=Datos!$B$190,K113=Datos!$B$197),Datos!$H$190,"-")))))))))))))))))))))))))</f>
        <v>-</v>
      </c>
      <c r="M113" s="84"/>
      <c r="N113" s="83"/>
      <c r="O113" s="83"/>
      <c r="P113" s="83"/>
      <c r="Q113" s="83"/>
      <c r="R113" s="84"/>
      <c r="S113" s="83"/>
      <c r="T113" s="83"/>
      <c r="U113" s="83"/>
      <c r="V113" s="83"/>
      <c r="W113" s="82">
        <f>((IF(S113=Datos!$B$83,0,IF(S113=Datos!$B$84,5,IF(S113=Datos!$B$85,10,IF(S113=Datos!$B$86,15,IF(S113=Datos!$B$87,20,IF(S113=Datos!$B$88,25,0)))))))/100)+((IF(T113=Datos!$B$83,0,IF(T113=Datos!$B$84,5,IF(T113=Datos!$B$85,10,IF(T113=Datos!$B$86,15,IF(T113=Datos!$B$87,20,IF(T113=Datos!$B$88,25,0)))))))/100)+((IF(U113=Datos!$B$83,0,IF(U113=Datos!$B$84,5,IF(U113=Datos!$B$85,10,IF(U113=Datos!$B$86,15,IF(U113=Datos!$B$87,20,IF(U113=Datos!$B$88,25,0)))))))/100)+((IF(V113=Datos!$B$83,0,IF(V113=Datos!$B$84,5,IF(V113=Datos!$B$85,10,IF(V113=Datos!$B$86,15,IF(V113=Datos!$B$87,20,IF(V113=Datos!$B$88,25,0)))))))/100)</f>
        <v>0</v>
      </c>
      <c r="X113" s="435">
        <f>IF(ISERROR((IF(R113=Datos!$B$80,W113,0)+IF(R114=Datos!$B$80,W114,0)+IF(R115=Datos!$B$80,W115,0)+IF(R116=Datos!$B$80,W116,0)+IF(R117=Datos!$B$80,W117,0)+IF(R118=Datos!$B$80,W118,0))/(IF(R113=Datos!$B$80,1,0)+IF(R114=Datos!$B$80,1,0)+IF(R115=Datos!$B$80,1,0)+IF(R116=Datos!$B$80,1,0)+IF(R117=Datos!$B$80,1,0)+IF(R118=Datos!$B$80,1,0))),0,(IF(R113=Datos!$B$80,W113,0)+IF(R114=Datos!$B$80,W114,0)+IF(R115=Datos!$B$80,W115,0)+IF(R116=Datos!$B$80,W116,0)+IF(R117=Datos!$B$80,W117,0)+IF(R118=Datos!$B$80,W118,0))/(IF(R113=Datos!$B$80,1,0)+IF(R114=Datos!$B$80,1,0)+IF(R115=Datos!$B$80,1,0)+IF(R116=Datos!$B$80,1,0)+IF(R117=Datos!$B$80,1,0)+IF(R118=Datos!$B$80,1,0)))</f>
        <v>0</v>
      </c>
      <c r="Y113" s="425" t="str">
        <f>IF(J113="","-",(IF(X113&gt;0,(IF(J113=Datos!$B$65,Datos!$B$65,IF(AND(J113=Datos!$B$66,X113&gt;0.49),Datos!$B$65,IF(AND(J113=Datos!$B$67,X113&gt;0.74),Datos!$B$65,IF(AND(J113=Datos!$B$67,X113&lt;0.75,X113&gt;0.49),Datos!$B$66,IF(AND(J113=Datos!$B$68,X113&gt;0.74),Datos!$B$66,IF(AND(J113=Datos!$B$68,X113&lt;0.75,X113&gt;0.49),Datos!$B$67,IF(AND(J113=Datos!$B$69,X113&gt;0.74),Datos!$B$67,IF(AND(J113=Datos!$B$69,X113&lt;0.75,X113&gt;0.49),Datos!$B$68,J113))))))))),J113)))</f>
        <v>-</v>
      </c>
      <c r="Z113" s="422">
        <f>IF(ISERROR((IF(R113=Datos!$B$79,W113,0)+IF(R114=Datos!$B$79,W114,0)+IF(R115=Datos!$B$79,W115,0)+IF(R116=Datos!$B$79,W116,0)+IF(R117=Datos!$B$79,W117,0)+IF(R118=Datos!$B$79,W118,0))/(IF(R113=Datos!$B$79,1,0)+IF(R114=Datos!$B$79,1,0)+IF(R115=Datos!$B$79,1,0)+IF(R116=Datos!$B$79,1,0)+IF(R117=Datos!$B$79,1,0)+IF(R118=Datos!$B$79,1,0))),0,(IF(R113=Datos!$B$79,W113,0)+IF(R114=Datos!$B$79,W114,0)+IF(R115=Datos!$B$79,W115,0)+IF(R116=Datos!$B$79,W116,0)+IF(R117=Datos!$B$79,W117,0)+IF(R118=Datos!$B$79,W118,0))/(IF(R113=Datos!$B$79,1,0)+IF(R114=Datos!$B$79,1,0)+IF(R115=Datos!$B$79,1,0)+IF(R116=Datos!$B$79,1,0)+IF(R117=Datos!$B$79,1,0)+IF(R118=Datos!$B$79,1,0)))</f>
        <v>0</v>
      </c>
      <c r="AA113" s="425" t="str">
        <f>IF(K113="","-",(IF(Z113&gt;0,(IF(K113=Datos!$B$72,Datos!$B$72,IF(AND(K113=Datos!$B$73,Z113&gt;0.49),Datos!$B$72,IF(AND(K113=Datos!$B$74,Z113&gt;0.74),Datos!$B$72,IF(AND(K113=Datos!$B$74,Z113&lt;0.75,Z113&gt;0.49),Datos!$B$73,IF(AND(K113=Datos!$B$75,Z113&gt;0.74),Datos!$B$73,IF(AND(K113=Datos!$B$75,Z113&lt;0.75,Z113&gt;0.49),Datos!$B$74,IF(AND(K113=Datos!$B$76,Z113&gt;0.74),Datos!$B$74,IF(AND(K113=Datos!$B$76,Z113&lt;0.75,Z113&gt;0.49),Datos!$B$75,K113))))))))),K113)))</f>
        <v>-</v>
      </c>
      <c r="AB113" s="428" t="str">
        <f>IF(AND(Y113=Datos!$B$186,AA113=Datos!$B$193),Datos!$D$186,IF(AND(Y113=Datos!$B$186,AA113=Datos!$B$194),Datos!$E$186,IF(AND(Y113=Datos!$B$186,AA113=Datos!$B$195),Datos!$F$186,IF(AND(Y113=Datos!$B$186,AA113=Datos!$B$196),Datos!$G$186,IF(AND(Y113=Datos!$B$186,AA113=Datos!$B$197),Datos!$H$186,IF(AND(Y113=Datos!$B$187,AA113=Datos!$B$193),Datos!$D$187,IF(AND(Y113=Datos!$B$187,AA113=Datos!$B$194),Datos!$E$187,IF(AND(Y113=Datos!$B$187,AA113=Datos!$B$195),Datos!$F$187,IF(AND(Y113=Datos!$B$187,AA113=Datos!$B$196),Datos!$G$187,IF(AND(Y113=Datos!$B$187,AA113=Datos!$B$197),Datos!$H$187,IF(AND(Y113=Datos!$B$188,AA113=Datos!$B$193),Datos!$D$188,IF(AND(Y113=Datos!$B$188,AA113=Datos!$B$194),Datos!$E$188,IF(AND(Y113=Datos!$B$188,AA113=Datos!$B$195),Datos!$F$188,IF(AND(Y113=Datos!$B$188,AA113=Datos!$B$196),Datos!$G$188,IF(AND(Y113=Datos!$B$188,AA113=Datos!$B$197),Datos!$H$188,IF(AND(Y113=Datos!$B$189,AA113=Datos!$B$193),Datos!$D$189,IF(AND(Y113=Datos!$B$189,AA113=Datos!$B$194),Datos!$E$189,IF(AND(Y113=Datos!$B$189,AA113=Datos!$B$195),Datos!$F$189,IF(AND(Y113=Datos!$B$189,AA113=Datos!$B$196),Datos!$G$189,IF(AND(Y113=Datos!$B$189,AA113=Datos!$B$197),Datos!$H$189,IF(AND(Y113=Datos!$B$190,AA113=Datos!$B$193),Datos!$D$190,IF(AND(Y113=Datos!$B$190,AA113=Datos!$B$194),Datos!$E$190,IF(AND(Y113=Datos!$B$190,AA113=Datos!$B$195),Datos!$F$190,IF(AND(Y113=Datos!$B$190,AA113=Datos!$B$196),Datos!$G$190,IF(AND(Y113=Datos!$B$190,AA113=Datos!$B$197),Datos!$H$190,"-")))))))))))))))))))))))))</f>
        <v>-</v>
      </c>
      <c r="AC113" s="61"/>
    </row>
    <row r="114" spans="2:29" s="5" customFormat="1" ht="30" customHeight="1">
      <c r="B114" s="299"/>
      <c r="C114" s="439"/>
      <c r="D114" s="439"/>
      <c r="E114" s="443"/>
      <c r="F114" s="444"/>
      <c r="G114" s="246"/>
      <c r="H114" s="62"/>
      <c r="I114" s="63"/>
      <c r="J114" s="432"/>
      <c r="K114" s="432"/>
      <c r="L114" s="429"/>
      <c r="M114" s="63"/>
      <c r="N114" s="62"/>
      <c r="O114" s="62"/>
      <c r="P114" s="62"/>
      <c r="Q114" s="62"/>
      <c r="R114" s="63"/>
      <c r="S114" s="62"/>
      <c r="T114" s="62"/>
      <c r="U114" s="62"/>
      <c r="V114" s="62"/>
      <c r="W114" s="64">
        <f>((IF(S114=Datos!$B$83,0,IF(S114=Datos!$B$84,5,IF(S114=Datos!$B$85,10,IF(S114=Datos!$B$86,15,IF(S114=Datos!$B$87,20,IF(S114=Datos!$B$88,25,0)))))))/100)+((IF(T114=Datos!$B$83,0,IF(T114=Datos!$B$84,5,IF(T114=Datos!$B$85,10,IF(T114=Datos!$B$86,15,IF(T114=Datos!$B$87,20,IF(T114=Datos!$B$88,25,0)))))))/100)+((IF(U114=Datos!$B$83,0,IF(U114=Datos!$B$84,5,IF(U114=Datos!$B$85,10,IF(U114=Datos!$B$86,15,IF(U114=Datos!$B$87,20,IF(U114=Datos!$B$88,25,0)))))))/100)+((IF(V114=Datos!$B$83,0,IF(V114=Datos!$B$84,5,IF(V114=Datos!$B$85,10,IF(V114=Datos!$B$86,15,IF(V114=Datos!$B$87,20,IF(V114=Datos!$B$88,25,0)))))))/100)</f>
        <v>0</v>
      </c>
      <c r="X114" s="436"/>
      <c r="Y114" s="426"/>
      <c r="Z114" s="423"/>
      <c r="AA114" s="426"/>
      <c r="AB114" s="429"/>
      <c r="AC114" s="65"/>
    </row>
    <row r="115" spans="2:29" s="5" customFormat="1" ht="30" customHeight="1">
      <c r="B115" s="299"/>
      <c r="C115" s="439"/>
      <c r="D115" s="439"/>
      <c r="E115" s="443"/>
      <c r="F115" s="444"/>
      <c r="G115" s="246"/>
      <c r="H115" s="62"/>
      <c r="I115" s="63"/>
      <c r="J115" s="432"/>
      <c r="K115" s="432"/>
      <c r="L115" s="429"/>
      <c r="M115" s="63"/>
      <c r="N115" s="62"/>
      <c r="O115" s="62"/>
      <c r="P115" s="62"/>
      <c r="Q115" s="62"/>
      <c r="R115" s="63"/>
      <c r="S115" s="62"/>
      <c r="T115" s="62"/>
      <c r="U115" s="62"/>
      <c r="V115" s="62"/>
      <c r="W115" s="64">
        <f>((IF(S115=Datos!$B$83,0,IF(S115=Datos!$B$84,5,IF(S115=Datos!$B$85,10,IF(S115=Datos!$B$86,15,IF(S115=Datos!$B$87,20,IF(S115=Datos!$B$88,25,0)))))))/100)+((IF(T115=Datos!$B$83,0,IF(T115=Datos!$B$84,5,IF(T115=Datos!$B$85,10,IF(T115=Datos!$B$86,15,IF(T115=Datos!$B$87,20,IF(T115=Datos!$B$88,25,0)))))))/100)+((IF(U115=Datos!$B$83,0,IF(U115=Datos!$B$84,5,IF(U115=Datos!$B$85,10,IF(U115=Datos!$B$86,15,IF(U115=Datos!$B$87,20,IF(U115=Datos!$B$88,25,0)))))))/100)+((IF(V115=Datos!$B$83,0,IF(V115=Datos!$B$84,5,IF(V115=Datos!$B$85,10,IF(V115=Datos!$B$86,15,IF(V115=Datos!$B$87,20,IF(V115=Datos!$B$88,25,0)))))))/100)</f>
        <v>0</v>
      </c>
      <c r="X115" s="436"/>
      <c r="Y115" s="426"/>
      <c r="Z115" s="423"/>
      <c r="AA115" s="426"/>
      <c r="AB115" s="429"/>
      <c r="AC115" s="65"/>
    </row>
    <row r="116" spans="2:29" s="5" customFormat="1" ht="30" customHeight="1">
      <c r="B116" s="299"/>
      <c r="C116" s="439"/>
      <c r="D116" s="439"/>
      <c r="E116" s="443"/>
      <c r="F116" s="444"/>
      <c r="G116" s="246"/>
      <c r="H116" s="62"/>
      <c r="I116" s="63"/>
      <c r="J116" s="432"/>
      <c r="K116" s="432"/>
      <c r="L116" s="429"/>
      <c r="M116" s="63"/>
      <c r="N116" s="62"/>
      <c r="O116" s="62"/>
      <c r="P116" s="62"/>
      <c r="Q116" s="62"/>
      <c r="R116" s="63"/>
      <c r="S116" s="62"/>
      <c r="T116" s="62"/>
      <c r="U116" s="62"/>
      <c r="V116" s="62"/>
      <c r="W116" s="64">
        <f>((IF(S116=Datos!$B$83,0,IF(S116=Datos!$B$84,5,IF(S116=Datos!$B$85,10,IF(S116=Datos!$B$86,15,IF(S116=Datos!$B$87,20,IF(S116=Datos!$B$88,25,0)))))))/100)+((IF(T116=Datos!$B$83,0,IF(T116=Datos!$B$84,5,IF(T116=Datos!$B$85,10,IF(T116=Datos!$B$86,15,IF(T116=Datos!$B$87,20,IF(T116=Datos!$B$88,25,0)))))))/100)+((IF(U116=Datos!$B$83,0,IF(U116=Datos!$B$84,5,IF(U116=Datos!$B$85,10,IF(U116=Datos!$B$86,15,IF(U116=Datos!$B$87,20,IF(U116=Datos!$B$88,25,0)))))))/100)+((IF(V116=Datos!$B$83,0,IF(V116=Datos!$B$84,5,IF(V116=Datos!$B$85,10,IF(V116=Datos!$B$86,15,IF(V116=Datos!$B$87,20,IF(V116=Datos!$B$88,25,0)))))))/100)</f>
        <v>0</v>
      </c>
      <c r="X116" s="436"/>
      <c r="Y116" s="426"/>
      <c r="Z116" s="423"/>
      <c r="AA116" s="426"/>
      <c r="AB116" s="429"/>
      <c r="AC116" s="65"/>
    </row>
    <row r="117" spans="2:29" s="5" customFormat="1" ht="30" customHeight="1">
      <c r="B117" s="299"/>
      <c r="C117" s="439"/>
      <c r="D117" s="439"/>
      <c r="E117" s="443"/>
      <c r="F117" s="444"/>
      <c r="G117" s="246"/>
      <c r="H117" s="62"/>
      <c r="I117" s="63"/>
      <c r="J117" s="432"/>
      <c r="K117" s="432"/>
      <c r="L117" s="429"/>
      <c r="M117" s="63"/>
      <c r="N117" s="62"/>
      <c r="O117" s="62"/>
      <c r="P117" s="62"/>
      <c r="Q117" s="62"/>
      <c r="R117" s="63"/>
      <c r="S117" s="62"/>
      <c r="T117" s="62"/>
      <c r="U117" s="62"/>
      <c r="V117" s="62"/>
      <c r="W117" s="64">
        <f>((IF(S117=Datos!$B$83,0,IF(S117=Datos!$B$84,5,IF(S117=Datos!$B$85,10,IF(S117=Datos!$B$86,15,IF(S117=Datos!$B$87,20,IF(S117=Datos!$B$88,25,0)))))))/100)+((IF(T117=Datos!$B$83,0,IF(T117=Datos!$B$84,5,IF(T117=Datos!$B$85,10,IF(T117=Datos!$B$86,15,IF(T117=Datos!$B$87,20,IF(T117=Datos!$B$88,25,0)))))))/100)+((IF(U117=Datos!$B$83,0,IF(U117=Datos!$B$84,5,IF(U117=Datos!$B$85,10,IF(U117=Datos!$B$86,15,IF(U117=Datos!$B$87,20,IF(U117=Datos!$B$88,25,0)))))))/100)+((IF(V117=Datos!$B$83,0,IF(V117=Datos!$B$84,5,IF(V117=Datos!$B$85,10,IF(V117=Datos!$B$86,15,IF(V117=Datos!$B$87,20,IF(V117=Datos!$B$88,25,0)))))))/100)</f>
        <v>0</v>
      </c>
      <c r="X117" s="436"/>
      <c r="Y117" s="426"/>
      <c r="Z117" s="423"/>
      <c r="AA117" s="426"/>
      <c r="AB117" s="429"/>
      <c r="AC117" s="65"/>
    </row>
    <row r="118" spans="2:29" s="5" customFormat="1" ht="30" customHeight="1" thickBot="1">
      <c r="B118" s="300"/>
      <c r="C118" s="440"/>
      <c r="D118" s="440"/>
      <c r="E118" s="445"/>
      <c r="F118" s="446"/>
      <c r="G118" s="247"/>
      <c r="H118" s="88"/>
      <c r="I118" s="86"/>
      <c r="J118" s="433"/>
      <c r="K118" s="433"/>
      <c r="L118" s="430"/>
      <c r="M118" s="86"/>
      <c r="N118" s="88"/>
      <c r="O118" s="88"/>
      <c r="P118" s="88"/>
      <c r="Q118" s="88"/>
      <c r="R118" s="86"/>
      <c r="S118" s="88"/>
      <c r="T118" s="88"/>
      <c r="U118" s="88"/>
      <c r="V118" s="88"/>
      <c r="W118" s="87">
        <f>((IF(S118=Datos!$B$83,0,IF(S118=Datos!$B$84,5,IF(S118=Datos!$B$85,10,IF(S118=Datos!$B$86,15,IF(S118=Datos!$B$87,20,IF(S118=Datos!$B$88,25,0)))))))/100)+((IF(T118=Datos!$B$83,0,IF(T118=Datos!$B$84,5,IF(T118=Datos!$B$85,10,IF(T118=Datos!$B$86,15,IF(T118=Datos!$B$87,20,IF(T118=Datos!$B$88,25,0)))))))/100)+((IF(U118=Datos!$B$83,0,IF(U118=Datos!$B$84,5,IF(U118=Datos!$B$85,10,IF(U118=Datos!$B$86,15,IF(U118=Datos!$B$87,20,IF(U118=Datos!$B$88,25,0)))))))/100)+((IF(V118=Datos!$B$83,0,IF(V118=Datos!$B$84,5,IF(V118=Datos!$B$85,10,IF(V118=Datos!$B$86,15,IF(V118=Datos!$B$87,20,IF(V118=Datos!$B$88,25,0)))))))/100)</f>
        <v>0</v>
      </c>
      <c r="X118" s="437"/>
      <c r="Y118" s="427"/>
      <c r="Z118" s="424"/>
      <c r="AA118" s="427"/>
      <c r="AB118" s="430"/>
      <c r="AC118" s="69"/>
    </row>
    <row r="119" spans="2:29" s="5" customFormat="1" ht="30" customHeight="1">
      <c r="B119" s="298" t="str">
        <f>IF(Menú!$C$7="","-",Menú!$C$7)</f>
        <v>-</v>
      </c>
      <c r="C119" s="438"/>
      <c r="D119" s="438" t="str">
        <f>IF(B119="-","-",VLOOKUP(B119,Datos!$B$3:$C$25,2,FALSE))</f>
        <v>-</v>
      </c>
      <c r="E119" s="441"/>
      <c r="F119" s="442"/>
      <c r="G119" s="245"/>
      <c r="H119" s="83"/>
      <c r="I119" s="84"/>
      <c r="J119" s="431"/>
      <c r="K119" s="431"/>
      <c r="L119" s="428" t="str">
        <f>IF(AND(J119=Datos!$B$186,K119=Datos!$B$193),Datos!$D$186,IF(AND(J119=Datos!$B$186,K119=Datos!$B$194),Datos!$E$186,IF(AND(J119=Datos!$B$186,K119=Datos!$B$195),Datos!$F$186,IF(AND(J119=Datos!$B$186,K119=Datos!$B$196),Datos!$G$186,IF(AND(J119=Datos!$B$186,K119=Datos!$B$197),Datos!$H$186,IF(AND(J119=Datos!$B$187,K119=Datos!$B$193),Datos!$D$187,IF(AND(J119=Datos!$B$187,K119=Datos!$B$194),Datos!$E$187,IF(AND(J119=Datos!$B$187,K119=Datos!$B$195),Datos!$F$187,IF(AND(J119=Datos!$B$187,K119=Datos!$B$196),Datos!$G$187,IF(AND(J119=Datos!$B$187,K119=Datos!$B$197),Datos!$H$187,IF(AND(J119=Datos!$B$188,K119=Datos!$B$193),Datos!$D$188,IF(AND(J119=Datos!$B$188,K119=Datos!$B$194),Datos!$E$188,IF(AND(J119=Datos!$B$188,K119=Datos!$B$195),Datos!$F$188,IF(AND(J119=Datos!$B$188,K119=Datos!$B$196),Datos!$G$188,IF(AND(J119=Datos!$B$188,K119=Datos!$B$197),Datos!$H$188,IF(AND(J119=Datos!$B$189,K119=Datos!$B$193),Datos!$D$189,IF(AND(J119=Datos!$B$189,K119=Datos!$B$194),Datos!$E$189,IF(AND(J119=Datos!$B$189,K119=Datos!$B$195),Datos!$F$189,IF(AND(J119=Datos!$B$189,K119=Datos!$B$196),Datos!$G$189,IF(AND(J119=Datos!$B$189,K119=Datos!$B$197),Datos!$H$189,IF(AND(J119=Datos!$B$190,K119=Datos!$B$193),Datos!$D$190,IF(AND(J119=Datos!$B$190,K119=Datos!$B$194),Datos!$E$190,IF(AND(J119=Datos!$B$190,K119=Datos!$B$195),Datos!$F$190,IF(AND(J119=Datos!$B$190,K119=Datos!$B$196),Datos!$G$190,IF(AND(J119=Datos!$B$190,K119=Datos!$B$197),Datos!$H$190,"-")))))))))))))))))))))))))</f>
        <v>-</v>
      </c>
      <c r="M119" s="84"/>
      <c r="N119" s="83"/>
      <c r="O119" s="83"/>
      <c r="P119" s="83"/>
      <c r="Q119" s="83"/>
      <c r="R119" s="84"/>
      <c r="S119" s="83"/>
      <c r="T119" s="83"/>
      <c r="U119" s="83"/>
      <c r="V119" s="83"/>
      <c r="W119" s="82">
        <f>((IF(S119=Datos!$B$83,0,IF(S119=Datos!$B$84,5,IF(S119=Datos!$B$85,10,IF(S119=Datos!$B$86,15,IF(S119=Datos!$B$87,20,IF(S119=Datos!$B$88,25,0)))))))/100)+((IF(T119=Datos!$B$83,0,IF(T119=Datos!$B$84,5,IF(T119=Datos!$B$85,10,IF(T119=Datos!$B$86,15,IF(T119=Datos!$B$87,20,IF(T119=Datos!$B$88,25,0)))))))/100)+((IF(U119=Datos!$B$83,0,IF(U119=Datos!$B$84,5,IF(U119=Datos!$B$85,10,IF(U119=Datos!$B$86,15,IF(U119=Datos!$B$87,20,IF(U119=Datos!$B$88,25,0)))))))/100)+((IF(V119=Datos!$B$83,0,IF(V119=Datos!$B$84,5,IF(V119=Datos!$B$85,10,IF(V119=Datos!$B$86,15,IF(V119=Datos!$B$87,20,IF(V119=Datos!$B$88,25,0)))))))/100)</f>
        <v>0</v>
      </c>
      <c r="X119" s="435">
        <f>IF(ISERROR((IF(R119=Datos!$B$80,W119,0)+IF(R120=Datos!$B$80,W120,0)+IF(R121=Datos!$B$80,W121,0)+IF(R122=Datos!$B$80,W122,0)+IF(R123=Datos!$B$80,W123,0)+IF(R124=Datos!$B$80,W124,0))/(IF(R119=Datos!$B$80,1,0)+IF(R120=Datos!$B$80,1,0)+IF(R121=Datos!$B$80,1,0)+IF(R122=Datos!$B$80,1,0)+IF(R123=Datos!$B$80,1,0)+IF(R124=Datos!$B$80,1,0))),0,(IF(R119=Datos!$B$80,W119,0)+IF(R120=Datos!$B$80,W120,0)+IF(R121=Datos!$B$80,W121,0)+IF(R122=Datos!$B$80,W122,0)+IF(R123=Datos!$B$80,W123,0)+IF(R124=Datos!$B$80,W124,0))/(IF(R119=Datos!$B$80,1,0)+IF(R120=Datos!$B$80,1,0)+IF(R121=Datos!$B$80,1,0)+IF(R122=Datos!$B$80,1,0)+IF(R123=Datos!$B$80,1,0)+IF(R124=Datos!$B$80,1,0)))</f>
        <v>0</v>
      </c>
      <c r="Y119" s="425" t="str">
        <f>IF(J119="","-",(IF(X119&gt;0,(IF(J119=Datos!$B$65,Datos!$B$65,IF(AND(J119=Datos!$B$66,X119&gt;0.49),Datos!$B$65,IF(AND(J119=Datos!$B$67,X119&gt;0.74),Datos!$B$65,IF(AND(J119=Datos!$B$67,X119&lt;0.75,X119&gt;0.49),Datos!$B$66,IF(AND(J119=Datos!$B$68,X119&gt;0.74),Datos!$B$66,IF(AND(J119=Datos!$B$68,X119&lt;0.75,X119&gt;0.49),Datos!$B$67,IF(AND(J119=Datos!$B$69,X119&gt;0.74),Datos!$B$67,IF(AND(J119=Datos!$B$69,X119&lt;0.75,X119&gt;0.49),Datos!$B$68,J119))))))))),J119)))</f>
        <v>-</v>
      </c>
      <c r="Z119" s="422">
        <f>IF(ISERROR((IF(R119=Datos!$B$79,W119,0)+IF(R120=Datos!$B$79,W120,0)+IF(R121=Datos!$B$79,W121,0)+IF(R122=Datos!$B$79,W122,0)+IF(R123=Datos!$B$79,W123,0)+IF(R124=Datos!$B$79,W124,0))/(IF(R119=Datos!$B$79,1,0)+IF(R120=Datos!$B$79,1,0)+IF(R121=Datos!$B$79,1,0)+IF(R122=Datos!$B$79,1,0)+IF(R123=Datos!$B$79,1,0)+IF(R124=Datos!$B$79,1,0))),0,(IF(R119=Datos!$B$79,W119,0)+IF(R120=Datos!$B$79,W120,0)+IF(R121=Datos!$B$79,W121,0)+IF(R122=Datos!$B$79,W122,0)+IF(R123=Datos!$B$79,W123,0)+IF(R124=Datos!$B$79,W124,0))/(IF(R119=Datos!$B$79,1,0)+IF(R120=Datos!$B$79,1,0)+IF(R121=Datos!$B$79,1,0)+IF(R122=Datos!$B$79,1,0)+IF(R123=Datos!$B$79,1,0)+IF(R124=Datos!$B$79,1,0)))</f>
        <v>0</v>
      </c>
      <c r="AA119" s="425" t="str">
        <f>IF(K119="","-",(IF(Z119&gt;0,(IF(K119=Datos!$B$72,Datos!$B$72,IF(AND(K119=Datos!$B$73,Z119&gt;0.49),Datos!$B$72,IF(AND(K119=Datos!$B$74,Z119&gt;0.74),Datos!$B$72,IF(AND(K119=Datos!$B$74,Z119&lt;0.75,Z119&gt;0.49),Datos!$B$73,IF(AND(K119=Datos!$B$75,Z119&gt;0.74),Datos!$B$73,IF(AND(K119=Datos!$B$75,Z119&lt;0.75,Z119&gt;0.49),Datos!$B$74,IF(AND(K119=Datos!$B$76,Z119&gt;0.74),Datos!$B$74,IF(AND(K119=Datos!$B$76,Z119&lt;0.75,Z119&gt;0.49),Datos!$B$75,K119))))))))),K119)))</f>
        <v>-</v>
      </c>
      <c r="AB119" s="428" t="str">
        <f>IF(AND(Y119=Datos!$B$186,AA119=Datos!$B$193),Datos!$D$186,IF(AND(Y119=Datos!$B$186,AA119=Datos!$B$194),Datos!$E$186,IF(AND(Y119=Datos!$B$186,AA119=Datos!$B$195),Datos!$F$186,IF(AND(Y119=Datos!$B$186,AA119=Datos!$B$196),Datos!$G$186,IF(AND(Y119=Datos!$B$186,AA119=Datos!$B$197),Datos!$H$186,IF(AND(Y119=Datos!$B$187,AA119=Datos!$B$193),Datos!$D$187,IF(AND(Y119=Datos!$B$187,AA119=Datos!$B$194),Datos!$E$187,IF(AND(Y119=Datos!$B$187,AA119=Datos!$B$195),Datos!$F$187,IF(AND(Y119=Datos!$B$187,AA119=Datos!$B$196),Datos!$G$187,IF(AND(Y119=Datos!$B$187,AA119=Datos!$B$197),Datos!$H$187,IF(AND(Y119=Datos!$B$188,AA119=Datos!$B$193),Datos!$D$188,IF(AND(Y119=Datos!$B$188,AA119=Datos!$B$194),Datos!$E$188,IF(AND(Y119=Datos!$B$188,AA119=Datos!$B$195),Datos!$F$188,IF(AND(Y119=Datos!$B$188,AA119=Datos!$B$196),Datos!$G$188,IF(AND(Y119=Datos!$B$188,AA119=Datos!$B$197),Datos!$H$188,IF(AND(Y119=Datos!$B$189,AA119=Datos!$B$193),Datos!$D$189,IF(AND(Y119=Datos!$B$189,AA119=Datos!$B$194),Datos!$E$189,IF(AND(Y119=Datos!$B$189,AA119=Datos!$B$195),Datos!$F$189,IF(AND(Y119=Datos!$B$189,AA119=Datos!$B$196),Datos!$G$189,IF(AND(Y119=Datos!$B$189,AA119=Datos!$B$197),Datos!$H$189,IF(AND(Y119=Datos!$B$190,AA119=Datos!$B$193),Datos!$D$190,IF(AND(Y119=Datos!$B$190,AA119=Datos!$B$194),Datos!$E$190,IF(AND(Y119=Datos!$B$190,AA119=Datos!$B$195),Datos!$F$190,IF(AND(Y119=Datos!$B$190,AA119=Datos!$B$196),Datos!$G$190,IF(AND(Y119=Datos!$B$190,AA119=Datos!$B$197),Datos!$H$190,"-")))))))))))))))))))))))))</f>
        <v>-</v>
      </c>
      <c r="AC119" s="61"/>
    </row>
    <row r="120" spans="2:29" s="5" customFormat="1" ht="30" customHeight="1">
      <c r="B120" s="299"/>
      <c r="C120" s="439"/>
      <c r="D120" s="439"/>
      <c r="E120" s="443"/>
      <c r="F120" s="444"/>
      <c r="G120" s="246"/>
      <c r="H120" s="62"/>
      <c r="I120" s="63"/>
      <c r="J120" s="432"/>
      <c r="K120" s="432"/>
      <c r="L120" s="429"/>
      <c r="M120" s="63"/>
      <c r="N120" s="62"/>
      <c r="O120" s="62"/>
      <c r="P120" s="62"/>
      <c r="Q120" s="62"/>
      <c r="R120" s="63"/>
      <c r="S120" s="62"/>
      <c r="T120" s="62"/>
      <c r="U120" s="62"/>
      <c r="V120" s="62"/>
      <c r="W120" s="64">
        <f>((IF(S120=Datos!$B$83,0,IF(S120=Datos!$B$84,5,IF(S120=Datos!$B$85,10,IF(S120=Datos!$B$86,15,IF(S120=Datos!$B$87,20,IF(S120=Datos!$B$88,25,0)))))))/100)+((IF(T120=Datos!$B$83,0,IF(T120=Datos!$B$84,5,IF(T120=Datos!$B$85,10,IF(T120=Datos!$B$86,15,IF(T120=Datos!$B$87,20,IF(T120=Datos!$B$88,25,0)))))))/100)+((IF(U120=Datos!$B$83,0,IF(U120=Datos!$B$84,5,IF(U120=Datos!$B$85,10,IF(U120=Datos!$B$86,15,IF(U120=Datos!$B$87,20,IF(U120=Datos!$B$88,25,0)))))))/100)+((IF(V120=Datos!$B$83,0,IF(V120=Datos!$B$84,5,IF(V120=Datos!$B$85,10,IF(V120=Datos!$B$86,15,IF(V120=Datos!$B$87,20,IF(V120=Datos!$B$88,25,0)))))))/100)</f>
        <v>0</v>
      </c>
      <c r="X120" s="436"/>
      <c r="Y120" s="426"/>
      <c r="Z120" s="423"/>
      <c r="AA120" s="426"/>
      <c r="AB120" s="429"/>
      <c r="AC120" s="65"/>
    </row>
    <row r="121" spans="2:29" s="5" customFormat="1" ht="30" customHeight="1">
      <c r="B121" s="299"/>
      <c r="C121" s="439"/>
      <c r="D121" s="439"/>
      <c r="E121" s="443"/>
      <c r="F121" s="444"/>
      <c r="G121" s="246"/>
      <c r="H121" s="62"/>
      <c r="I121" s="63"/>
      <c r="J121" s="432"/>
      <c r="K121" s="432"/>
      <c r="L121" s="429"/>
      <c r="M121" s="63"/>
      <c r="N121" s="62"/>
      <c r="O121" s="62"/>
      <c r="P121" s="62"/>
      <c r="Q121" s="62"/>
      <c r="R121" s="63"/>
      <c r="S121" s="62"/>
      <c r="T121" s="62"/>
      <c r="U121" s="62"/>
      <c r="V121" s="62"/>
      <c r="W121" s="64">
        <f>((IF(S121=Datos!$B$83,0,IF(S121=Datos!$B$84,5,IF(S121=Datos!$B$85,10,IF(S121=Datos!$B$86,15,IF(S121=Datos!$B$87,20,IF(S121=Datos!$B$88,25,0)))))))/100)+((IF(T121=Datos!$B$83,0,IF(T121=Datos!$B$84,5,IF(T121=Datos!$B$85,10,IF(T121=Datos!$B$86,15,IF(T121=Datos!$B$87,20,IF(T121=Datos!$B$88,25,0)))))))/100)+((IF(U121=Datos!$B$83,0,IF(U121=Datos!$B$84,5,IF(U121=Datos!$B$85,10,IF(U121=Datos!$B$86,15,IF(U121=Datos!$B$87,20,IF(U121=Datos!$B$88,25,0)))))))/100)+((IF(V121=Datos!$B$83,0,IF(V121=Datos!$B$84,5,IF(V121=Datos!$B$85,10,IF(V121=Datos!$B$86,15,IF(V121=Datos!$B$87,20,IF(V121=Datos!$B$88,25,0)))))))/100)</f>
        <v>0</v>
      </c>
      <c r="X121" s="436"/>
      <c r="Y121" s="426"/>
      <c r="Z121" s="423"/>
      <c r="AA121" s="426"/>
      <c r="AB121" s="429"/>
      <c r="AC121" s="65"/>
    </row>
    <row r="122" spans="2:29" s="5" customFormat="1" ht="30" customHeight="1">
      <c r="B122" s="299"/>
      <c r="C122" s="439"/>
      <c r="D122" s="439"/>
      <c r="E122" s="443"/>
      <c r="F122" s="444"/>
      <c r="G122" s="246"/>
      <c r="H122" s="62"/>
      <c r="I122" s="63"/>
      <c r="J122" s="432"/>
      <c r="K122" s="432"/>
      <c r="L122" s="429"/>
      <c r="M122" s="63"/>
      <c r="N122" s="62"/>
      <c r="O122" s="62"/>
      <c r="P122" s="62"/>
      <c r="Q122" s="62"/>
      <c r="R122" s="63"/>
      <c r="S122" s="62"/>
      <c r="T122" s="62"/>
      <c r="U122" s="62"/>
      <c r="V122" s="62"/>
      <c r="W122" s="64">
        <f>((IF(S122=Datos!$B$83,0,IF(S122=Datos!$B$84,5,IF(S122=Datos!$B$85,10,IF(S122=Datos!$B$86,15,IF(S122=Datos!$B$87,20,IF(S122=Datos!$B$88,25,0)))))))/100)+((IF(T122=Datos!$B$83,0,IF(T122=Datos!$B$84,5,IF(T122=Datos!$B$85,10,IF(T122=Datos!$B$86,15,IF(T122=Datos!$B$87,20,IF(T122=Datos!$B$88,25,0)))))))/100)+((IF(U122=Datos!$B$83,0,IF(U122=Datos!$B$84,5,IF(U122=Datos!$B$85,10,IF(U122=Datos!$B$86,15,IF(U122=Datos!$B$87,20,IF(U122=Datos!$B$88,25,0)))))))/100)+((IF(V122=Datos!$B$83,0,IF(V122=Datos!$B$84,5,IF(V122=Datos!$B$85,10,IF(V122=Datos!$B$86,15,IF(V122=Datos!$B$87,20,IF(V122=Datos!$B$88,25,0)))))))/100)</f>
        <v>0</v>
      </c>
      <c r="X122" s="436"/>
      <c r="Y122" s="426"/>
      <c r="Z122" s="423"/>
      <c r="AA122" s="426"/>
      <c r="AB122" s="429"/>
      <c r="AC122" s="65"/>
    </row>
    <row r="123" spans="2:29" s="5" customFormat="1" ht="30" customHeight="1">
      <c r="B123" s="299"/>
      <c r="C123" s="439"/>
      <c r="D123" s="439"/>
      <c r="E123" s="443"/>
      <c r="F123" s="444"/>
      <c r="G123" s="246"/>
      <c r="H123" s="62"/>
      <c r="I123" s="63"/>
      <c r="J123" s="432"/>
      <c r="K123" s="432"/>
      <c r="L123" s="429"/>
      <c r="M123" s="63"/>
      <c r="N123" s="62"/>
      <c r="O123" s="62"/>
      <c r="P123" s="62"/>
      <c r="Q123" s="62"/>
      <c r="R123" s="63"/>
      <c r="S123" s="62"/>
      <c r="T123" s="62"/>
      <c r="U123" s="62"/>
      <c r="V123" s="62"/>
      <c r="W123" s="64">
        <f>((IF(S123=Datos!$B$83,0,IF(S123=Datos!$B$84,5,IF(S123=Datos!$B$85,10,IF(S123=Datos!$B$86,15,IF(S123=Datos!$B$87,20,IF(S123=Datos!$B$88,25,0)))))))/100)+((IF(T123=Datos!$B$83,0,IF(T123=Datos!$B$84,5,IF(T123=Datos!$B$85,10,IF(T123=Datos!$B$86,15,IF(T123=Datos!$B$87,20,IF(T123=Datos!$B$88,25,0)))))))/100)+((IF(U123=Datos!$B$83,0,IF(U123=Datos!$B$84,5,IF(U123=Datos!$B$85,10,IF(U123=Datos!$B$86,15,IF(U123=Datos!$B$87,20,IF(U123=Datos!$B$88,25,0)))))))/100)+((IF(V123=Datos!$B$83,0,IF(V123=Datos!$B$84,5,IF(V123=Datos!$B$85,10,IF(V123=Datos!$B$86,15,IF(V123=Datos!$B$87,20,IF(V123=Datos!$B$88,25,0)))))))/100)</f>
        <v>0</v>
      </c>
      <c r="X123" s="436"/>
      <c r="Y123" s="426"/>
      <c r="Z123" s="423"/>
      <c r="AA123" s="426"/>
      <c r="AB123" s="429"/>
      <c r="AC123" s="65"/>
    </row>
    <row r="124" spans="2:29" s="5" customFormat="1" ht="30" customHeight="1" thickBot="1">
      <c r="B124" s="300"/>
      <c r="C124" s="440"/>
      <c r="D124" s="440"/>
      <c r="E124" s="445"/>
      <c r="F124" s="446"/>
      <c r="G124" s="247"/>
      <c r="H124" s="88"/>
      <c r="I124" s="86"/>
      <c r="J124" s="433"/>
      <c r="K124" s="433"/>
      <c r="L124" s="430"/>
      <c r="M124" s="86"/>
      <c r="N124" s="88"/>
      <c r="O124" s="88"/>
      <c r="P124" s="88"/>
      <c r="Q124" s="88"/>
      <c r="R124" s="86"/>
      <c r="S124" s="88"/>
      <c r="T124" s="88"/>
      <c r="U124" s="88"/>
      <c r="V124" s="88"/>
      <c r="W124" s="87">
        <f>((IF(S124=Datos!$B$83,0,IF(S124=Datos!$B$84,5,IF(S124=Datos!$B$85,10,IF(S124=Datos!$B$86,15,IF(S124=Datos!$B$87,20,IF(S124=Datos!$B$88,25,0)))))))/100)+((IF(T124=Datos!$B$83,0,IF(T124=Datos!$B$84,5,IF(T124=Datos!$B$85,10,IF(T124=Datos!$B$86,15,IF(T124=Datos!$B$87,20,IF(T124=Datos!$B$88,25,0)))))))/100)+((IF(U124=Datos!$B$83,0,IF(U124=Datos!$B$84,5,IF(U124=Datos!$B$85,10,IF(U124=Datos!$B$86,15,IF(U124=Datos!$B$87,20,IF(U124=Datos!$B$88,25,0)))))))/100)+((IF(V124=Datos!$B$83,0,IF(V124=Datos!$B$84,5,IF(V124=Datos!$B$85,10,IF(V124=Datos!$B$86,15,IF(V124=Datos!$B$87,20,IF(V124=Datos!$B$88,25,0)))))))/100)</f>
        <v>0</v>
      </c>
      <c r="X124" s="437"/>
      <c r="Y124" s="427"/>
      <c r="Z124" s="424"/>
      <c r="AA124" s="427"/>
      <c r="AB124" s="430"/>
      <c r="AC124" s="69"/>
    </row>
    <row r="125" spans="2:29" s="5" customFormat="1" ht="30" customHeight="1">
      <c r="B125" s="298" t="str">
        <f>IF(Menú!$C$7="","-",Menú!$C$7)</f>
        <v>-</v>
      </c>
      <c r="C125" s="438"/>
      <c r="D125" s="438" t="str">
        <f>IF(B125="-","-",VLOOKUP(B125,Datos!$B$3:$C$25,2,FALSE))</f>
        <v>-</v>
      </c>
      <c r="E125" s="441"/>
      <c r="F125" s="442"/>
      <c r="G125" s="245"/>
      <c r="H125" s="83"/>
      <c r="I125" s="84"/>
      <c r="J125" s="431"/>
      <c r="K125" s="431"/>
      <c r="L125" s="428" t="str">
        <f>IF(AND(J125=Datos!$B$186,K125=Datos!$B$193),Datos!$D$186,IF(AND(J125=Datos!$B$186,K125=Datos!$B$194),Datos!$E$186,IF(AND(J125=Datos!$B$186,K125=Datos!$B$195),Datos!$F$186,IF(AND(J125=Datos!$B$186,K125=Datos!$B$196),Datos!$G$186,IF(AND(J125=Datos!$B$186,K125=Datos!$B$197),Datos!$H$186,IF(AND(J125=Datos!$B$187,K125=Datos!$B$193),Datos!$D$187,IF(AND(J125=Datos!$B$187,K125=Datos!$B$194),Datos!$E$187,IF(AND(J125=Datos!$B$187,K125=Datos!$B$195),Datos!$F$187,IF(AND(J125=Datos!$B$187,K125=Datos!$B$196),Datos!$G$187,IF(AND(J125=Datos!$B$187,K125=Datos!$B$197),Datos!$H$187,IF(AND(J125=Datos!$B$188,K125=Datos!$B$193),Datos!$D$188,IF(AND(J125=Datos!$B$188,K125=Datos!$B$194),Datos!$E$188,IF(AND(J125=Datos!$B$188,K125=Datos!$B$195),Datos!$F$188,IF(AND(J125=Datos!$B$188,K125=Datos!$B$196),Datos!$G$188,IF(AND(J125=Datos!$B$188,K125=Datos!$B$197),Datos!$H$188,IF(AND(J125=Datos!$B$189,K125=Datos!$B$193),Datos!$D$189,IF(AND(J125=Datos!$B$189,K125=Datos!$B$194),Datos!$E$189,IF(AND(J125=Datos!$B$189,K125=Datos!$B$195),Datos!$F$189,IF(AND(J125=Datos!$B$189,K125=Datos!$B$196),Datos!$G$189,IF(AND(J125=Datos!$B$189,K125=Datos!$B$197),Datos!$H$189,IF(AND(J125=Datos!$B$190,K125=Datos!$B$193),Datos!$D$190,IF(AND(J125=Datos!$B$190,K125=Datos!$B$194),Datos!$E$190,IF(AND(J125=Datos!$B$190,K125=Datos!$B$195),Datos!$F$190,IF(AND(J125=Datos!$B$190,K125=Datos!$B$196),Datos!$G$190,IF(AND(J125=Datos!$B$190,K125=Datos!$B$197),Datos!$H$190,"-")))))))))))))))))))))))))</f>
        <v>-</v>
      </c>
      <c r="M125" s="84"/>
      <c r="N125" s="83"/>
      <c r="O125" s="83"/>
      <c r="P125" s="83"/>
      <c r="Q125" s="83"/>
      <c r="R125" s="84"/>
      <c r="S125" s="83"/>
      <c r="T125" s="83"/>
      <c r="U125" s="83"/>
      <c r="V125" s="83"/>
      <c r="W125" s="82">
        <f>((IF(S125=Datos!$B$83,0,IF(S125=Datos!$B$84,5,IF(S125=Datos!$B$85,10,IF(S125=Datos!$B$86,15,IF(S125=Datos!$B$87,20,IF(S125=Datos!$B$88,25,0)))))))/100)+((IF(T125=Datos!$B$83,0,IF(T125=Datos!$B$84,5,IF(T125=Datos!$B$85,10,IF(T125=Datos!$B$86,15,IF(T125=Datos!$B$87,20,IF(T125=Datos!$B$88,25,0)))))))/100)+((IF(U125=Datos!$B$83,0,IF(U125=Datos!$B$84,5,IF(U125=Datos!$B$85,10,IF(U125=Datos!$B$86,15,IF(U125=Datos!$B$87,20,IF(U125=Datos!$B$88,25,0)))))))/100)+((IF(V125=Datos!$B$83,0,IF(V125=Datos!$B$84,5,IF(V125=Datos!$B$85,10,IF(V125=Datos!$B$86,15,IF(V125=Datos!$B$87,20,IF(V125=Datos!$B$88,25,0)))))))/100)</f>
        <v>0</v>
      </c>
      <c r="X125" s="435">
        <f>IF(ISERROR((IF(R125=Datos!$B$80,W125,0)+IF(R126=Datos!$B$80,W126,0)+IF(R127=Datos!$B$80,W127,0)+IF(R128=Datos!$B$80,W128,0)+IF(R129=Datos!$B$80,W129,0)+IF(R130=Datos!$B$80,W130,0))/(IF(R125=Datos!$B$80,1,0)+IF(R126=Datos!$B$80,1,0)+IF(R127=Datos!$B$80,1,0)+IF(R128=Datos!$B$80,1,0)+IF(R129=Datos!$B$80,1,0)+IF(R130=Datos!$B$80,1,0))),0,(IF(R125=Datos!$B$80,W125,0)+IF(R126=Datos!$B$80,W126,0)+IF(R127=Datos!$B$80,W127,0)+IF(R128=Datos!$B$80,W128,0)+IF(R129=Datos!$B$80,W129,0)+IF(R130=Datos!$B$80,W130,0))/(IF(R125=Datos!$B$80,1,0)+IF(R126=Datos!$B$80,1,0)+IF(R127=Datos!$B$80,1,0)+IF(R128=Datos!$B$80,1,0)+IF(R129=Datos!$B$80,1,0)+IF(R130=Datos!$B$80,1,0)))</f>
        <v>0</v>
      </c>
      <c r="Y125" s="425" t="str">
        <f>IF(J125="","-",(IF(X125&gt;0,(IF(J125=Datos!$B$65,Datos!$B$65,IF(AND(J125=Datos!$B$66,X125&gt;0.49),Datos!$B$65,IF(AND(J125=Datos!$B$67,X125&gt;0.74),Datos!$B$65,IF(AND(J125=Datos!$B$67,X125&lt;0.75,X125&gt;0.49),Datos!$B$66,IF(AND(J125=Datos!$B$68,X125&gt;0.74),Datos!$B$66,IF(AND(J125=Datos!$B$68,X125&lt;0.75,X125&gt;0.49),Datos!$B$67,IF(AND(J125=Datos!$B$69,X125&gt;0.74),Datos!$B$67,IF(AND(J125=Datos!$B$69,X125&lt;0.75,X125&gt;0.49),Datos!$B$68,J125))))))))),J125)))</f>
        <v>-</v>
      </c>
      <c r="Z125" s="422">
        <f>IF(ISERROR((IF(R125=Datos!$B$79,W125,0)+IF(R126=Datos!$B$79,W126,0)+IF(R127=Datos!$B$79,W127,0)+IF(R128=Datos!$B$79,W128,0)+IF(R129=Datos!$B$79,W129,0)+IF(R130=Datos!$B$79,W130,0))/(IF(R125=Datos!$B$79,1,0)+IF(R126=Datos!$B$79,1,0)+IF(R127=Datos!$B$79,1,0)+IF(R128=Datos!$B$79,1,0)+IF(R129=Datos!$B$79,1,0)+IF(R130=Datos!$B$79,1,0))),0,(IF(R125=Datos!$B$79,W125,0)+IF(R126=Datos!$B$79,W126,0)+IF(R127=Datos!$B$79,W127,0)+IF(R128=Datos!$B$79,W128,0)+IF(R129=Datos!$B$79,W129,0)+IF(R130=Datos!$B$79,W130,0))/(IF(R125=Datos!$B$79,1,0)+IF(R126=Datos!$B$79,1,0)+IF(R127=Datos!$B$79,1,0)+IF(R128=Datos!$B$79,1,0)+IF(R129=Datos!$B$79,1,0)+IF(R130=Datos!$B$79,1,0)))</f>
        <v>0</v>
      </c>
      <c r="AA125" s="425" t="str">
        <f>IF(K125="","-",(IF(Z125&gt;0,(IF(K125=Datos!$B$72,Datos!$B$72,IF(AND(K125=Datos!$B$73,Z125&gt;0.49),Datos!$B$72,IF(AND(K125=Datos!$B$74,Z125&gt;0.74),Datos!$B$72,IF(AND(K125=Datos!$B$74,Z125&lt;0.75,Z125&gt;0.49),Datos!$B$73,IF(AND(K125=Datos!$B$75,Z125&gt;0.74),Datos!$B$73,IF(AND(K125=Datos!$B$75,Z125&lt;0.75,Z125&gt;0.49),Datos!$B$74,IF(AND(K125=Datos!$B$76,Z125&gt;0.74),Datos!$B$74,IF(AND(K125=Datos!$B$76,Z125&lt;0.75,Z125&gt;0.49),Datos!$B$75,K125))))))))),K125)))</f>
        <v>-</v>
      </c>
      <c r="AB125" s="428" t="str">
        <f>IF(AND(Y125=Datos!$B$186,AA125=Datos!$B$193),Datos!$D$186,IF(AND(Y125=Datos!$B$186,AA125=Datos!$B$194),Datos!$E$186,IF(AND(Y125=Datos!$B$186,AA125=Datos!$B$195),Datos!$F$186,IF(AND(Y125=Datos!$B$186,AA125=Datos!$B$196),Datos!$G$186,IF(AND(Y125=Datos!$B$186,AA125=Datos!$B$197),Datos!$H$186,IF(AND(Y125=Datos!$B$187,AA125=Datos!$B$193),Datos!$D$187,IF(AND(Y125=Datos!$B$187,AA125=Datos!$B$194),Datos!$E$187,IF(AND(Y125=Datos!$B$187,AA125=Datos!$B$195),Datos!$F$187,IF(AND(Y125=Datos!$B$187,AA125=Datos!$B$196),Datos!$G$187,IF(AND(Y125=Datos!$B$187,AA125=Datos!$B$197),Datos!$H$187,IF(AND(Y125=Datos!$B$188,AA125=Datos!$B$193),Datos!$D$188,IF(AND(Y125=Datos!$B$188,AA125=Datos!$B$194),Datos!$E$188,IF(AND(Y125=Datos!$B$188,AA125=Datos!$B$195),Datos!$F$188,IF(AND(Y125=Datos!$B$188,AA125=Datos!$B$196),Datos!$G$188,IF(AND(Y125=Datos!$B$188,AA125=Datos!$B$197),Datos!$H$188,IF(AND(Y125=Datos!$B$189,AA125=Datos!$B$193),Datos!$D$189,IF(AND(Y125=Datos!$B$189,AA125=Datos!$B$194),Datos!$E$189,IF(AND(Y125=Datos!$B$189,AA125=Datos!$B$195),Datos!$F$189,IF(AND(Y125=Datos!$B$189,AA125=Datos!$B$196),Datos!$G$189,IF(AND(Y125=Datos!$B$189,AA125=Datos!$B$197),Datos!$H$189,IF(AND(Y125=Datos!$B$190,AA125=Datos!$B$193),Datos!$D$190,IF(AND(Y125=Datos!$B$190,AA125=Datos!$B$194),Datos!$E$190,IF(AND(Y125=Datos!$B$190,AA125=Datos!$B$195),Datos!$F$190,IF(AND(Y125=Datos!$B$190,AA125=Datos!$B$196),Datos!$G$190,IF(AND(Y125=Datos!$B$190,AA125=Datos!$B$197),Datos!$H$190,"-")))))))))))))))))))))))))</f>
        <v>-</v>
      </c>
      <c r="AC125" s="61"/>
    </row>
    <row r="126" spans="2:29" s="5" customFormat="1" ht="30" customHeight="1">
      <c r="B126" s="299"/>
      <c r="C126" s="439"/>
      <c r="D126" s="439"/>
      <c r="E126" s="443"/>
      <c r="F126" s="444"/>
      <c r="G126" s="246"/>
      <c r="H126" s="62"/>
      <c r="I126" s="63"/>
      <c r="J126" s="432"/>
      <c r="K126" s="432"/>
      <c r="L126" s="429"/>
      <c r="M126" s="63"/>
      <c r="N126" s="62"/>
      <c r="O126" s="62"/>
      <c r="P126" s="62"/>
      <c r="Q126" s="62"/>
      <c r="R126" s="63"/>
      <c r="S126" s="62"/>
      <c r="T126" s="62"/>
      <c r="U126" s="62"/>
      <c r="V126" s="62"/>
      <c r="W126" s="64">
        <f>((IF(S126=Datos!$B$83,0,IF(S126=Datos!$B$84,5,IF(S126=Datos!$B$85,10,IF(S126=Datos!$B$86,15,IF(S126=Datos!$B$87,20,IF(S126=Datos!$B$88,25,0)))))))/100)+((IF(T126=Datos!$B$83,0,IF(T126=Datos!$B$84,5,IF(T126=Datos!$B$85,10,IF(T126=Datos!$B$86,15,IF(T126=Datos!$B$87,20,IF(T126=Datos!$B$88,25,0)))))))/100)+((IF(U126=Datos!$B$83,0,IF(U126=Datos!$B$84,5,IF(U126=Datos!$B$85,10,IF(U126=Datos!$B$86,15,IF(U126=Datos!$B$87,20,IF(U126=Datos!$B$88,25,0)))))))/100)+((IF(V126=Datos!$B$83,0,IF(V126=Datos!$B$84,5,IF(V126=Datos!$B$85,10,IF(V126=Datos!$B$86,15,IF(V126=Datos!$B$87,20,IF(V126=Datos!$B$88,25,0)))))))/100)</f>
        <v>0</v>
      </c>
      <c r="X126" s="436"/>
      <c r="Y126" s="426"/>
      <c r="Z126" s="423"/>
      <c r="AA126" s="426"/>
      <c r="AB126" s="429"/>
      <c r="AC126" s="65"/>
    </row>
    <row r="127" spans="2:29" s="5" customFormat="1" ht="30" customHeight="1">
      <c r="B127" s="299"/>
      <c r="C127" s="439"/>
      <c r="D127" s="439"/>
      <c r="E127" s="443"/>
      <c r="F127" s="444"/>
      <c r="G127" s="246"/>
      <c r="H127" s="62"/>
      <c r="I127" s="63"/>
      <c r="J127" s="432"/>
      <c r="K127" s="432"/>
      <c r="L127" s="429"/>
      <c r="M127" s="63"/>
      <c r="N127" s="62"/>
      <c r="O127" s="62"/>
      <c r="P127" s="62"/>
      <c r="Q127" s="62"/>
      <c r="R127" s="63"/>
      <c r="S127" s="62"/>
      <c r="T127" s="62"/>
      <c r="U127" s="62"/>
      <c r="V127" s="62"/>
      <c r="W127" s="64">
        <f>((IF(S127=Datos!$B$83,0,IF(S127=Datos!$B$84,5,IF(S127=Datos!$B$85,10,IF(S127=Datos!$B$86,15,IF(S127=Datos!$B$87,20,IF(S127=Datos!$B$88,25,0)))))))/100)+((IF(T127=Datos!$B$83,0,IF(T127=Datos!$B$84,5,IF(T127=Datos!$B$85,10,IF(T127=Datos!$B$86,15,IF(T127=Datos!$B$87,20,IF(T127=Datos!$B$88,25,0)))))))/100)+((IF(U127=Datos!$B$83,0,IF(U127=Datos!$B$84,5,IF(U127=Datos!$B$85,10,IF(U127=Datos!$B$86,15,IF(U127=Datos!$B$87,20,IF(U127=Datos!$B$88,25,0)))))))/100)+((IF(V127=Datos!$B$83,0,IF(V127=Datos!$B$84,5,IF(V127=Datos!$B$85,10,IF(V127=Datos!$B$86,15,IF(V127=Datos!$B$87,20,IF(V127=Datos!$B$88,25,0)))))))/100)</f>
        <v>0</v>
      </c>
      <c r="X127" s="436"/>
      <c r="Y127" s="426"/>
      <c r="Z127" s="423"/>
      <c r="AA127" s="426"/>
      <c r="AB127" s="429"/>
      <c r="AC127" s="65"/>
    </row>
    <row r="128" spans="2:29" s="5" customFormat="1" ht="30" customHeight="1">
      <c r="B128" s="299"/>
      <c r="C128" s="439"/>
      <c r="D128" s="439"/>
      <c r="E128" s="443"/>
      <c r="F128" s="444"/>
      <c r="G128" s="246"/>
      <c r="H128" s="62"/>
      <c r="I128" s="63"/>
      <c r="J128" s="432"/>
      <c r="K128" s="432"/>
      <c r="L128" s="429"/>
      <c r="M128" s="63"/>
      <c r="N128" s="62"/>
      <c r="O128" s="62"/>
      <c r="P128" s="62"/>
      <c r="Q128" s="62"/>
      <c r="R128" s="63"/>
      <c r="S128" s="62"/>
      <c r="T128" s="62"/>
      <c r="U128" s="62"/>
      <c r="V128" s="62"/>
      <c r="W128" s="64">
        <f>((IF(S128=Datos!$B$83,0,IF(S128=Datos!$B$84,5,IF(S128=Datos!$B$85,10,IF(S128=Datos!$B$86,15,IF(S128=Datos!$B$87,20,IF(S128=Datos!$B$88,25,0)))))))/100)+((IF(T128=Datos!$B$83,0,IF(T128=Datos!$B$84,5,IF(T128=Datos!$B$85,10,IF(T128=Datos!$B$86,15,IF(T128=Datos!$B$87,20,IF(T128=Datos!$B$88,25,0)))))))/100)+((IF(U128=Datos!$B$83,0,IF(U128=Datos!$B$84,5,IF(U128=Datos!$B$85,10,IF(U128=Datos!$B$86,15,IF(U128=Datos!$B$87,20,IF(U128=Datos!$B$88,25,0)))))))/100)+((IF(V128=Datos!$B$83,0,IF(V128=Datos!$B$84,5,IF(V128=Datos!$B$85,10,IF(V128=Datos!$B$86,15,IF(V128=Datos!$B$87,20,IF(V128=Datos!$B$88,25,0)))))))/100)</f>
        <v>0</v>
      </c>
      <c r="X128" s="436"/>
      <c r="Y128" s="426"/>
      <c r="Z128" s="423"/>
      <c r="AA128" s="426"/>
      <c r="AB128" s="429"/>
      <c r="AC128" s="65"/>
    </row>
    <row r="129" spans="2:29" s="5" customFormat="1" ht="30" customHeight="1">
      <c r="B129" s="299"/>
      <c r="C129" s="439"/>
      <c r="D129" s="439"/>
      <c r="E129" s="443"/>
      <c r="F129" s="444"/>
      <c r="G129" s="246"/>
      <c r="H129" s="62"/>
      <c r="I129" s="63"/>
      <c r="J129" s="432"/>
      <c r="K129" s="432"/>
      <c r="L129" s="429"/>
      <c r="M129" s="63"/>
      <c r="N129" s="62"/>
      <c r="O129" s="62"/>
      <c r="P129" s="62"/>
      <c r="Q129" s="62"/>
      <c r="R129" s="63"/>
      <c r="S129" s="62"/>
      <c r="T129" s="62"/>
      <c r="U129" s="62"/>
      <c r="V129" s="62"/>
      <c r="W129" s="64">
        <f>((IF(S129=Datos!$B$83,0,IF(S129=Datos!$B$84,5,IF(S129=Datos!$B$85,10,IF(S129=Datos!$B$86,15,IF(S129=Datos!$B$87,20,IF(S129=Datos!$B$88,25,0)))))))/100)+((IF(T129=Datos!$B$83,0,IF(T129=Datos!$B$84,5,IF(T129=Datos!$B$85,10,IF(T129=Datos!$B$86,15,IF(T129=Datos!$B$87,20,IF(T129=Datos!$B$88,25,0)))))))/100)+((IF(U129=Datos!$B$83,0,IF(U129=Datos!$B$84,5,IF(U129=Datos!$B$85,10,IF(U129=Datos!$B$86,15,IF(U129=Datos!$B$87,20,IF(U129=Datos!$B$88,25,0)))))))/100)+((IF(V129=Datos!$B$83,0,IF(V129=Datos!$B$84,5,IF(V129=Datos!$B$85,10,IF(V129=Datos!$B$86,15,IF(V129=Datos!$B$87,20,IF(V129=Datos!$B$88,25,0)))))))/100)</f>
        <v>0</v>
      </c>
      <c r="X129" s="436"/>
      <c r="Y129" s="426"/>
      <c r="Z129" s="423"/>
      <c r="AA129" s="426"/>
      <c r="AB129" s="429"/>
      <c r="AC129" s="65"/>
    </row>
    <row r="130" spans="2:29" s="5" customFormat="1" ht="30" customHeight="1" thickBot="1">
      <c r="B130" s="300"/>
      <c r="C130" s="440"/>
      <c r="D130" s="440"/>
      <c r="E130" s="445"/>
      <c r="F130" s="446"/>
      <c r="G130" s="247"/>
      <c r="H130" s="88"/>
      <c r="I130" s="86"/>
      <c r="J130" s="433"/>
      <c r="K130" s="433"/>
      <c r="L130" s="430"/>
      <c r="M130" s="86"/>
      <c r="N130" s="88"/>
      <c r="O130" s="88"/>
      <c r="P130" s="88"/>
      <c r="Q130" s="88"/>
      <c r="R130" s="86"/>
      <c r="S130" s="88"/>
      <c r="T130" s="88"/>
      <c r="U130" s="88"/>
      <c r="V130" s="88"/>
      <c r="W130" s="87">
        <f>((IF(S130=Datos!$B$83,0,IF(S130=Datos!$B$84,5,IF(S130=Datos!$B$85,10,IF(S130=Datos!$B$86,15,IF(S130=Datos!$B$87,20,IF(S130=Datos!$B$88,25,0)))))))/100)+((IF(T130=Datos!$B$83,0,IF(T130=Datos!$B$84,5,IF(T130=Datos!$B$85,10,IF(T130=Datos!$B$86,15,IF(T130=Datos!$B$87,20,IF(T130=Datos!$B$88,25,0)))))))/100)+((IF(U130=Datos!$B$83,0,IF(U130=Datos!$B$84,5,IF(U130=Datos!$B$85,10,IF(U130=Datos!$B$86,15,IF(U130=Datos!$B$87,20,IF(U130=Datos!$B$88,25,0)))))))/100)+((IF(V130=Datos!$B$83,0,IF(V130=Datos!$B$84,5,IF(V130=Datos!$B$85,10,IF(V130=Datos!$B$86,15,IF(V130=Datos!$B$87,20,IF(V130=Datos!$B$88,25,0)))))))/100)</f>
        <v>0</v>
      </c>
      <c r="X130" s="437"/>
      <c r="Y130" s="427"/>
      <c r="Z130" s="424"/>
      <c r="AA130" s="427"/>
      <c r="AB130" s="430"/>
      <c r="AC130" s="69"/>
    </row>
    <row r="131" spans="2:29" s="5" customFormat="1" ht="30" customHeight="1">
      <c r="B131" s="298" t="str">
        <f>IF(Menú!$C$7="","-",Menú!$C$7)</f>
        <v>-</v>
      </c>
      <c r="C131" s="438"/>
      <c r="D131" s="438" t="str">
        <f>IF(B131="-","-",VLOOKUP(B131,Datos!$B$3:$C$25,2,FALSE))</f>
        <v>-</v>
      </c>
      <c r="E131" s="441"/>
      <c r="F131" s="442"/>
      <c r="G131" s="245"/>
      <c r="H131" s="83"/>
      <c r="I131" s="84"/>
      <c r="J131" s="431"/>
      <c r="K131" s="431"/>
      <c r="L131" s="428" t="str">
        <f>IF(AND(J131=Datos!$B$186,K131=Datos!$B$193),Datos!$D$186,IF(AND(J131=Datos!$B$186,K131=Datos!$B$194),Datos!$E$186,IF(AND(J131=Datos!$B$186,K131=Datos!$B$195),Datos!$F$186,IF(AND(J131=Datos!$B$186,K131=Datos!$B$196),Datos!$G$186,IF(AND(J131=Datos!$B$186,K131=Datos!$B$197),Datos!$H$186,IF(AND(J131=Datos!$B$187,K131=Datos!$B$193),Datos!$D$187,IF(AND(J131=Datos!$B$187,K131=Datos!$B$194),Datos!$E$187,IF(AND(J131=Datos!$B$187,K131=Datos!$B$195),Datos!$F$187,IF(AND(J131=Datos!$B$187,K131=Datos!$B$196),Datos!$G$187,IF(AND(J131=Datos!$B$187,K131=Datos!$B$197),Datos!$H$187,IF(AND(J131=Datos!$B$188,K131=Datos!$B$193),Datos!$D$188,IF(AND(J131=Datos!$B$188,K131=Datos!$B$194),Datos!$E$188,IF(AND(J131=Datos!$B$188,K131=Datos!$B$195),Datos!$F$188,IF(AND(J131=Datos!$B$188,K131=Datos!$B$196),Datos!$G$188,IF(AND(J131=Datos!$B$188,K131=Datos!$B$197),Datos!$H$188,IF(AND(J131=Datos!$B$189,K131=Datos!$B$193),Datos!$D$189,IF(AND(J131=Datos!$B$189,K131=Datos!$B$194),Datos!$E$189,IF(AND(J131=Datos!$B$189,K131=Datos!$B$195),Datos!$F$189,IF(AND(J131=Datos!$B$189,K131=Datos!$B$196),Datos!$G$189,IF(AND(J131=Datos!$B$189,K131=Datos!$B$197),Datos!$H$189,IF(AND(J131=Datos!$B$190,K131=Datos!$B$193),Datos!$D$190,IF(AND(J131=Datos!$B$190,K131=Datos!$B$194),Datos!$E$190,IF(AND(J131=Datos!$B$190,K131=Datos!$B$195),Datos!$F$190,IF(AND(J131=Datos!$B$190,K131=Datos!$B$196),Datos!$G$190,IF(AND(J131=Datos!$B$190,K131=Datos!$B$197),Datos!$H$190,"-")))))))))))))))))))))))))</f>
        <v>-</v>
      </c>
      <c r="M131" s="84"/>
      <c r="N131" s="83"/>
      <c r="O131" s="83"/>
      <c r="P131" s="83"/>
      <c r="Q131" s="83"/>
      <c r="R131" s="84"/>
      <c r="S131" s="83"/>
      <c r="T131" s="83"/>
      <c r="U131" s="83"/>
      <c r="V131" s="83"/>
      <c r="W131" s="82">
        <f>((IF(S131=Datos!$B$83,0,IF(S131=Datos!$B$84,5,IF(S131=Datos!$B$85,10,IF(S131=Datos!$B$86,15,IF(S131=Datos!$B$87,20,IF(S131=Datos!$B$88,25,0)))))))/100)+((IF(T131=Datos!$B$83,0,IF(T131=Datos!$B$84,5,IF(T131=Datos!$B$85,10,IF(T131=Datos!$B$86,15,IF(T131=Datos!$B$87,20,IF(T131=Datos!$B$88,25,0)))))))/100)+((IF(U131=Datos!$B$83,0,IF(U131=Datos!$B$84,5,IF(U131=Datos!$B$85,10,IF(U131=Datos!$B$86,15,IF(U131=Datos!$B$87,20,IF(U131=Datos!$B$88,25,0)))))))/100)+((IF(V131=Datos!$B$83,0,IF(V131=Datos!$B$84,5,IF(V131=Datos!$B$85,10,IF(V131=Datos!$B$86,15,IF(V131=Datos!$B$87,20,IF(V131=Datos!$B$88,25,0)))))))/100)</f>
        <v>0</v>
      </c>
      <c r="X131" s="435">
        <f>IF(ISERROR((IF(R131=Datos!$B$80,W131,0)+IF(R132=Datos!$B$80,W132,0)+IF(R133=Datos!$B$80,W133,0)+IF(R134=Datos!$B$80,W134,0)+IF(R135=Datos!$B$80,W135,0)+IF(R136=Datos!$B$80,W136,0))/(IF(R131=Datos!$B$80,1,0)+IF(R132=Datos!$B$80,1,0)+IF(R133=Datos!$B$80,1,0)+IF(R134=Datos!$B$80,1,0)+IF(R135=Datos!$B$80,1,0)+IF(R136=Datos!$B$80,1,0))),0,(IF(R131=Datos!$B$80,W131,0)+IF(R132=Datos!$B$80,W132,0)+IF(R133=Datos!$B$80,W133,0)+IF(R134=Datos!$B$80,W134,0)+IF(R135=Datos!$B$80,W135,0)+IF(R136=Datos!$B$80,W136,0))/(IF(R131=Datos!$B$80,1,0)+IF(R132=Datos!$B$80,1,0)+IF(R133=Datos!$B$80,1,0)+IF(R134=Datos!$B$80,1,0)+IF(R135=Datos!$B$80,1,0)+IF(R136=Datos!$B$80,1,0)))</f>
        <v>0</v>
      </c>
      <c r="Y131" s="425" t="str">
        <f>IF(J131="","-",(IF(X131&gt;0,(IF(J131=Datos!$B$65,Datos!$B$65,IF(AND(J131=Datos!$B$66,X131&gt;0.49),Datos!$B$65,IF(AND(J131=Datos!$B$67,X131&gt;0.74),Datos!$B$65,IF(AND(J131=Datos!$B$67,X131&lt;0.75,X131&gt;0.49),Datos!$B$66,IF(AND(J131=Datos!$B$68,X131&gt;0.74),Datos!$B$66,IF(AND(J131=Datos!$B$68,X131&lt;0.75,X131&gt;0.49),Datos!$B$67,IF(AND(J131=Datos!$B$69,X131&gt;0.74),Datos!$B$67,IF(AND(J131=Datos!$B$69,X131&lt;0.75,X131&gt;0.49),Datos!$B$68,J131))))))))),J131)))</f>
        <v>-</v>
      </c>
      <c r="Z131" s="422">
        <f>IF(ISERROR((IF(R131=Datos!$B$79,W131,0)+IF(R132=Datos!$B$79,W132,0)+IF(R133=Datos!$B$79,W133,0)+IF(R134=Datos!$B$79,W134,0)+IF(R135=Datos!$B$79,W135,0)+IF(R136=Datos!$B$79,W136,0))/(IF(R131=Datos!$B$79,1,0)+IF(R132=Datos!$B$79,1,0)+IF(R133=Datos!$B$79,1,0)+IF(R134=Datos!$B$79,1,0)+IF(R135=Datos!$B$79,1,0)+IF(R136=Datos!$B$79,1,0))),0,(IF(R131=Datos!$B$79,W131,0)+IF(R132=Datos!$B$79,W132,0)+IF(R133=Datos!$B$79,W133,0)+IF(R134=Datos!$B$79,W134,0)+IF(R135=Datos!$B$79,W135,0)+IF(R136=Datos!$B$79,W136,0))/(IF(R131=Datos!$B$79,1,0)+IF(R132=Datos!$B$79,1,0)+IF(R133=Datos!$B$79,1,0)+IF(R134=Datos!$B$79,1,0)+IF(R135=Datos!$B$79,1,0)+IF(R136=Datos!$B$79,1,0)))</f>
        <v>0</v>
      </c>
      <c r="AA131" s="425" t="str">
        <f>IF(K131="","-",(IF(Z131&gt;0,(IF(K131=Datos!$B$72,Datos!$B$72,IF(AND(K131=Datos!$B$73,Z131&gt;0.49),Datos!$B$72,IF(AND(K131=Datos!$B$74,Z131&gt;0.74),Datos!$B$72,IF(AND(K131=Datos!$B$74,Z131&lt;0.75,Z131&gt;0.49),Datos!$B$73,IF(AND(K131=Datos!$B$75,Z131&gt;0.74),Datos!$B$73,IF(AND(K131=Datos!$B$75,Z131&lt;0.75,Z131&gt;0.49),Datos!$B$74,IF(AND(K131=Datos!$B$76,Z131&gt;0.74),Datos!$B$74,IF(AND(K131=Datos!$B$76,Z131&lt;0.75,Z131&gt;0.49),Datos!$B$75,K131))))))))),K131)))</f>
        <v>-</v>
      </c>
      <c r="AB131" s="428" t="str">
        <f>IF(AND(Y131=Datos!$B$186,AA131=Datos!$B$193),Datos!$D$186,IF(AND(Y131=Datos!$B$186,AA131=Datos!$B$194),Datos!$E$186,IF(AND(Y131=Datos!$B$186,AA131=Datos!$B$195),Datos!$F$186,IF(AND(Y131=Datos!$B$186,AA131=Datos!$B$196),Datos!$G$186,IF(AND(Y131=Datos!$B$186,AA131=Datos!$B$197),Datos!$H$186,IF(AND(Y131=Datos!$B$187,AA131=Datos!$B$193),Datos!$D$187,IF(AND(Y131=Datos!$B$187,AA131=Datos!$B$194),Datos!$E$187,IF(AND(Y131=Datos!$B$187,AA131=Datos!$B$195),Datos!$F$187,IF(AND(Y131=Datos!$B$187,AA131=Datos!$B$196),Datos!$G$187,IF(AND(Y131=Datos!$B$187,AA131=Datos!$B$197),Datos!$H$187,IF(AND(Y131=Datos!$B$188,AA131=Datos!$B$193),Datos!$D$188,IF(AND(Y131=Datos!$B$188,AA131=Datos!$B$194),Datos!$E$188,IF(AND(Y131=Datos!$B$188,AA131=Datos!$B$195),Datos!$F$188,IF(AND(Y131=Datos!$B$188,AA131=Datos!$B$196),Datos!$G$188,IF(AND(Y131=Datos!$B$188,AA131=Datos!$B$197),Datos!$H$188,IF(AND(Y131=Datos!$B$189,AA131=Datos!$B$193),Datos!$D$189,IF(AND(Y131=Datos!$B$189,AA131=Datos!$B$194),Datos!$E$189,IF(AND(Y131=Datos!$B$189,AA131=Datos!$B$195),Datos!$F$189,IF(AND(Y131=Datos!$B$189,AA131=Datos!$B$196),Datos!$G$189,IF(AND(Y131=Datos!$B$189,AA131=Datos!$B$197),Datos!$H$189,IF(AND(Y131=Datos!$B$190,AA131=Datos!$B$193),Datos!$D$190,IF(AND(Y131=Datos!$B$190,AA131=Datos!$B$194),Datos!$E$190,IF(AND(Y131=Datos!$B$190,AA131=Datos!$B$195),Datos!$F$190,IF(AND(Y131=Datos!$B$190,AA131=Datos!$B$196),Datos!$G$190,IF(AND(Y131=Datos!$B$190,AA131=Datos!$B$197),Datos!$H$190,"-")))))))))))))))))))))))))</f>
        <v>-</v>
      </c>
      <c r="AC131" s="61"/>
    </row>
    <row r="132" spans="2:29" s="5" customFormat="1" ht="30" customHeight="1">
      <c r="B132" s="299"/>
      <c r="C132" s="439"/>
      <c r="D132" s="439"/>
      <c r="E132" s="443"/>
      <c r="F132" s="444"/>
      <c r="G132" s="246"/>
      <c r="H132" s="62"/>
      <c r="I132" s="63"/>
      <c r="J132" s="432"/>
      <c r="K132" s="432"/>
      <c r="L132" s="429"/>
      <c r="M132" s="63"/>
      <c r="N132" s="62"/>
      <c r="O132" s="62"/>
      <c r="P132" s="62"/>
      <c r="Q132" s="62"/>
      <c r="R132" s="63"/>
      <c r="S132" s="62"/>
      <c r="T132" s="62"/>
      <c r="U132" s="62"/>
      <c r="V132" s="62"/>
      <c r="W132" s="64">
        <f>((IF(S132=Datos!$B$83,0,IF(S132=Datos!$B$84,5,IF(S132=Datos!$B$85,10,IF(S132=Datos!$B$86,15,IF(S132=Datos!$B$87,20,IF(S132=Datos!$B$88,25,0)))))))/100)+((IF(T132=Datos!$B$83,0,IF(T132=Datos!$B$84,5,IF(T132=Datos!$B$85,10,IF(T132=Datos!$B$86,15,IF(T132=Datos!$B$87,20,IF(T132=Datos!$B$88,25,0)))))))/100)+((IF(U132=Datos!$B$83,0,IF(U132=Datos!$B$84,5,IF(U132=Datos!$B$85,10,IF(U132=Datos!$B$86,15,IF(U132=Datos!$B$87,20,IF(U132=Datos!$B$88,25,0)))))))/100)+((IF(V132=Datos!$B$83,0,IF(V132=Datos!$B$84,5,IF(V132=Datos!$B$85,10,IF(V132=Datos!$B$86,15,IF(V132=Datos!$B$87,20,IF(V132=Datos!$B$88,25,0)))))))/100)</f>
        <v>0</v>
      </c>
      <c r="X132" s="436"/>
      <c r="Y132" s="426"/>
      <c r="Z132" s="423"/>
      <c r="AA132" s="426"/>
      <c r="AB132" s="429"/>
      <c r="AC132" s="65"/>
    </row>
    <row r="133" spans="2:29" s="5" customFormat="1" ht="30" customHeight="1">
      <c r="B133" s="299"/>
      <c r="C133" s="439"/>
      <c r="D133" s="439"/>
      <c r="E133" s="443"/>
      <c r="F133" s="444"/>
      <c r="G133" s="246"/>
      <c r="H133" s="62"/>
      <c r="I133" s="63"/>
      <c r="J133" s="432"/>
      <c r="K133" s="432"/>
      <c r="L133" s="429"/>
      <c r="M133" s="63"/>
      <c r="N133" s="62"/>
      <c r="O133" s="62"/>
      <c r="P133" s="62"/>
      <c r="Q133" s="62"/>
      <c r="R133" s="63"/>
      <c r="S133" s="62"/>
      <c r="T133" s="62"/>
      <c r="U133" s="62"/>
      <c r="V133" s="62"/>
      <c r="W133" s="64">
        <f>((IF(S133=Datos!$B$83,0,IF(S133=Datos!$B$84,5,IF(S133=Datos!$B$85,10,IF(S133=Datos!$B$86,15,IF(S133=Datos!$B$87,20,IF(S133=Datos!$B$88,25,0)))))))/100)+((IF(T133=Datos!$B$83,0,IF(T133=Datos!$B$84,5,IF(T133=Datos!$B$85,10,IF(T133=Datos!$B$86,15,IF(T133=Datos!$B$87,20,IF(T133=Datos!$B$88,25,0)))))))/100)+((IF(U133=Datos!$B$83,0,IF(U133=Datos!$B$84,5,IF(U133=Datos!$B$85,10,IF(U133=Datos!$B$86,15,IF(U133=Datos!$B$87,20,IF(U133=Datos!$B$88,25,0)))))))/100)+((IF(V133=Datos!$B$83,0,IF(V133=Datos!$B$84,5,IF(V133=Datos!$B$85,10,IF(V133=Datos!$B$86,15,IF(V133=Datos!$B$87,20,IF(V133=Datos!$B$88,25,0)))))))/100)</f>
        <v>0</v>
      </c>
      <c r="X133" s="436"/>
      <c r="Y133" s="426"/>
      <c r="Z133" s="423"/>
      <c r="AA133" s="426"/>
      <c r="AB133" s="429"/>
      <c r="AC133" s="65"/>
    </row>
    <row r="134" spans="2:29" s="5" customFormat="1" ht="30" customHeight="1">
      <c r="B134" s="299"/>
      <c r="C134" s="439"/>
      <c r="D134" s="439"/>
      <c r="E134" s="443"/>
      <c r="F134" s="444"/>
      <c r="G134" s="246"/>
      <c r="H134" s="62"/>
      <c r="I134" s="63"/>
      <c r="J134" s="432"/>
      <c r="K134" s="432"/>
      <c r="L134" s="429"/>
      <c r="M134" s="63"/>
      <c r="N134" s="62"/>
      <c r="O134" s="62"/>
      <c r="P134" s="62"/>
      <c r="Q134" s="62"/>
      <c r="R134" s="63"/>
      <c r="S134" s="62"/>
      <c r="T134" s="62"/>
      <c r="U134" s="62"/>
      <c r="V134" s="62"/>
      <c r="W134" s="64">
        <f>((IF(S134=Datos!$B$83,0,IF(S134=Datos!$B$84,5,IF(S134=Datos!$B$85,10,IF(S134=Datos!$B$86,15,IF(S134=Datos!$B$87,20,IF(S134=Datos!$B$88,25,0)))))))/100)+((IF(T134=Datos!$B$83,0,IF(T134=Datos!$B$84,5,IF(T134=Datos!$B$85,10,IF(T134=Datos!$B$86,15,IF(T134=Datos!$B$87,20,IF(T134=Datos!$B$88,25,0)))))))/100)+((IF(U134=Datos!$B$83,0,IF(U134=Datos!$B$84,5,IF(U134=Datos!$B$85,10,IF(U134=Datos!$B$86,15,IF(U134=Datos!$B$87,20,IF(U134=Datos!$B$88,25,0)))))))/100)+((IF(V134=Datos!$B$83,0,IF(V134=Datos!$B$84,5,IF(V134=Datos!$B$85,10,IF(V134=Datos!$B$86,15,IF(V134=Datos!$B$87,20,IF(V134=Datos!$B$88,25,0)))))))/100)</f>
        <v>0</v>
      </c>
      <c r="X134" s="436"/>
      <c r="Y134" s="426"/>
      <c r="Z134" s="423"/>
      <c r="AA134" s="426"/>
      <c r="AB134" s="429"/>
      <c r="AC134" s="65"/>
    </row>
    <row r="135" spans="2:29" s="5" customFormat="1" ht="30" customHeight="1">
      <c r="B135" s="299"/>
      <c r="C135" s="439"/>
      <c r="D135" s="439"/>
      <c r="E135" s="443"/>
      <c r="F135" s="444"/>
      <c r="G135" s="246"/>
      <c r="H135" s="62"/>
      <c r="I135" s="63"/>
      <c r="J135" s="432"/>
      <c r="K135" s="432"/>
      <c r="L135" s="429"/>
      <c r="M135" s="63"/>
      <c r="N135" s="62"/>
      <c r="O135" s="62"/>
      <c r="P135" s="62"/>
      <c r="Q135" s="62"/>
      <c r="R135" s="63"/>
      <c r="S135" s="62"/>
      <c r="T135" s="62"/>
      <c r="U135" s="62"/>
      <c r="V135" s="62"/>
      <c r="W135" s="64">
        <f>((IF(S135=Datos!$B$83,0,IF(S135=Datos!$B$84,5,IF(S135=Datos!$B$85,10,IF(S135=Datos!$B$86,15,IF(S135=Datos!$B$87,20,IF(S135=Datos!$B$88,25,0)))))))/100)+((IF(T135=Datos!$B$83,0,IF(T135=Datos!$B$84,5,IF(T135=Datos!$B$85,10,IF(T135=Datos!$B$86,15,IF(T135=Datos!$B$87,20,IF(T135=Datos!$B$88,25,0)))))))/100)+((IF(U135=Datos!$B$83,0,IF(U135=Datos!$B$84,5,IF(U135=Datos!$B$85,10,IF(U135=Datos!$B$86,15,IF(U135=Datos!$B$87,20,IF(U135=Datos!$B$88,25,0)))))))/100)+((IF(V135=Datos!$B$83,0,IF(V135=Datos!$B$84,5,IF(V135=Datos!$B$85,10,IF(V135=Datos!$B$86,15,IF(V135=Datos!$B$87,20,IF(V135=Datos!$B$88,25,0)))))))/100)</f>
        <v>0</v>
      </c>
      <c r="X135" s="436"/>
      <c r="Y135" s="426"/>
      <c r="Z135" s="423"/>
      <c r="AA135" s="426"/>
      <c r="AB135" s="429"/>
      <c r="AC135" s="65"/>
    </row>
    <row r="136" spans="2:29" s="5" customFormat="1" ht="30" customHeight="1" thickBot="1">
      <c r="B136" s="300"/>
      <c r="C136" s="440"/>
      <c r="D136" s="440"/>
      <c r="E136" s="445"/>
      <c r="F136" s="446"/>
      <c r="G136" s="247"/>
      <c r="H136" s="88"/>
      <c r="I136" s="86"/>
      <c r="J136" s="433"/>
      <c r="K136" s="433"/>
      <c r="L136" s="430"/>
      <c r="M136" s="86"/>
      <c r="N136" s="88"/>
      <c r="O136" s="88"/>
      <c r="P136" s="88"/>
      <c r="Q136" s="88"/>
      <c r="R136" s="86"/>
      <c r="S136" s="88"/>
      <c r="T136" s="88"/>
      <c r="U136" s="88"/>
      <c r="V136" s="88"/>
      <c r="W136" s="87">
        <f>((IF(S136=Datos!$B$83,0,IF(S136=Datos!$B$84,5,IF(S136=Datos!$B$85,10,IF(S136=Datos!$B$86,15,IF(S136=Datos!$B$87,20,IF(S136=Datos!$B$88,25,0)))))))/100)+((IF(T136=Datos!$B$83,0,IF(T136=Datos!$B$84,5,IF(T136=Datos!$B$85,10,IF(T136=Datos!$B$86,15,IF(T136=Datos!$B$87,20,IF(T136=Datos!$B$88,25,0)))))))/100)+((IF(U136=Datos!$B$83,0,IF(U136=Datos!$B$84,5,IF(U136=Datos!$B$85,10,IF(U136=Datos!$B$86,15,IF(U136=Datos!$B$87,20,IF(U136=Datos!$B$88,25,0)))))))/100)+((IF(V136=Datos!$B$83,0,IF(V136=Datos!$B$84,5,IF(V136=Datos!$B$85,10,IF(V136=Datos!$B$86,15,IF(V136=Datos!$B$87,20,IF(V136=Datos!$B$88,25,0)))))))/100)</f>
        <v>0</v>
      </c>
      <c r="X136" s="437"/>
      <c r="Y136" s="427"/>
      <c r="Z136" s="424"/>
      <c r="AA136" s="427"/>
      <c r="AB136" s="430"/>
      <c r="AC136" s="69"/>
    </row>
    <row r="137" spans="2:29" s="5" customFormat="1" ht="30" customHeight="1">
      <c r="B137" s="298" t="str">
        <f>IF(Menú!$C$7="","-",Menú!$C$7)</f>
        <v>-</v>
      </c>
      <c r="C137" s="438"/>
      <c r="D137" s="438" t="str">
        <f>IF(B137="-","-",VLOOKUP(B137,Datos!$B$3:$C$25,2,FALSE))</f>
        <v>-</v>
      </c>
      <c r="E137" s="441"/>
      <c r="F137" s="442"/>
      <c r="G137" s="245"/>
      <c r="H137" s="83"/>
      <c r="I137" s="84"/>
      <c r="J137" s="431"/>
      <c r="K137" s="431"/>
      <c r="L137" s="428" t="str">
        <f>IF(AND(J137=Datos!$B$186,K137=Datos!$B$193),Datos!$D$186,IF(AND(J137=Datos!$B$186,K137=Datos!$B$194),Datos!$E$186,IF(AND(J137=Datos!$B$186,K137=Datos!$B$195),Datos!$F$186,IF(AND(J137=Datos!$B$186,K137=Datos!$B$196),Datos!$G$186,IF(AND(J137=Datos!$B$186,K137=Datos!$B$197),Datos!$H$186,IF(AND(J137=Datos!$B$187,K137=Datos!$B$193),Datos!$D$187,IF(AND(J137=Datos!$B$187,K137=Datos!$B$194),Datos!$E$187,IF(AND(J137=Datos!$B$187,K137=Datos!$B$195),Datos!$F$187,IF(AND(J137=Datos!$B$187,K137=Datos!$B$196),Datos!$G$187,IF(AND(J137=Datos!$B$187,K137=Datos!$B$197),Datos!$H$187,IF(AND(J137=Datos!$B$188,K137=Datos!$B$193),Datos!$D$188,IF(AND(J137=Datos!$B$188,K137=Datos!$B$194),Datos!$E$188,IF(AND(J137=Datos!$B$188,K137=Datos!$B$195),Datos!$F$188,IF(AND(J137=Datos!$B$188,K137=Datos!$B$196),Datos!$G$188,IF(AND(J137=Datos!$B$188,K137=Datos!$B$197),Datos!$H$188,IF(AND(J137=Datos!$B$189,K137=Datos!$B$193),Datos!$D$189,IF(AND(J137=Datos!$B$189,K137=Datos!$B$194),Datos!$E$189,IF(AND(J137=Datos!$B$189,K137=Datos!$B$195),Datos!$F$189,IF(AND(J137=Datos!$B$189,K137=Datos!$B$196),Datos!$G$189,IF(AND(J137=Datos!$B$189,K137=Datos!$B$197),Datos!$H$189,IF(AND(J137=Datos!$B$190,K137=Datos!$B$193),Datos!$D$190,IF(AND(J137=Datos!$B$190,K137=Datos!$B$194),Datos!$E$190,IF(AND(J137=Datos!$B$190,K137=Datos!$B$195),Datos!$F$190,IF(AND(J137=Datos!$B$190,K137=Datos!$B$196),Datos!$G$190,IF(AND(J137=Datos!$B$190,K137=Datos!$B$197),Datos!$H$190,"-")))))))))))))))))))))))))</f>
        <v>-</v>
      </c>
      <c r="M137" s="84"/>
      <c r="N137" s="83"/>
      <c r="O137" s="83"/>
      <c r="P137" s="83"/>
      <c r="Q137" s="83"/>
      <c r="R137" s="84"/>
      <c r="S137" s="83"/>
      <c r="T137" s="83"/>
      <c r="U137" s="83"/>
      <c r="V137" s="83"/>
      <c r="W137" s="82">
        <f>((IF(S137=Datos!$B$83,0,IF(S137=Datos!$B$84,5,IF(S137=Datos!$B$85,10,IF(S137=Datos!$B$86,15,IF(S137=Datos!$B$87,20,IF(S137=Datos!$B$88,25,0)))))))/100)+((IF(T137=Datos!$B$83,0,IF(T137=Datos!$B$84,5,IF(T137=Datos!$B$85,10,IF(T137=Datos!$B$86,15,IF(T137=Datos!$B$87,20,IF(T137=Datos!$B$88,25,0)))))))/100)+((IF(U137=Datos!$B$83,0,IF(U137=Datos!$B$84,5,IF(U137=Datos!$B$85,10,IF(U137=Datos!$B$86,15,IF(U137=Datos!$B$87,20,IF(U137=Datos!$B$88,25,0)))))))/100)+((IF(V137=Datos!$B$83,0,IF(V137=Datos!$B$84,5,IF(V137=Datos!$B$85,10,IF(V137=Datos!$B$86,15,IF(V137=Datos!$B$87,20,IF(V137=Datos!$B$88,25,0)))))))/100)</f>
        <v>0</v>
      </c>
      <c r="X137" s="435">
        <f>IF(ISERROR((IF(R137=Datos!$B$80,W137,0)+IF(R138=Datos!$B$80,W138,0)+IF(R139=Datos!$B$80,W139,0)+IF(R140=Datos!$B$80,W140,0)+IF(R141=Datos!$B$80,W141,0)+IF(R142=Datos!$B$80,W142,0))/(IF(R137=Datos!$B$80,1,0)+IF(R138=Datos!$B$80,1,0)+IF(R139=Datos!$B$80,1,0)+IF(R140=Datos!$B$80,1,0)+IF(R141=Datos!$B$80,1,0)+IF(R142=Datos!$B$80,1,0))),0,(IF(R137=Datos!$B$80,W137,0)+IF(R138=Datos!$B$80,W138,0)+IF(R139=Datos!$B$80,W139,0)+IF(R140=Datos!$B$80,W140,0)+IF(R141=Datos!$B$80,W141,0)+IF(R142=Datos!$B$80,W142,0))/(IF(R137=Datos!$B$80,1,0)+IF(R138=Datos!$B$80,1,0)+IF(R139=Datos!$B$80,1,0)+IF(R140=Datos!$B$80,1,0)+IF(R141=Datos!$B$80,1,0)+IF(R142=Datos!$B$80,1,0)))</f>
        <v>0</v>
      </c>
      <c r="Y137" s="425" t="str">
        <f>IF(J137="","-",(IF(X137&gt;0,(IF(J137=Datos!$B$65,Datos!$B$65,IF(AND(J137=Datos!$B$66,X137&gt;0.49),Datos!$B$65,IF(AND(J137=Datos!$B$67,X137&gt;0.74),Datos!$B$65,IF(AND(J137=Datos!$B$67,X137&lt;0.75,X137&gt;0.49),Datos!$B$66,IF(AND(J137=Datos!$B$68,X137&gt;0.74),Datos!$B$66,IF(AND(J137=Datos!$B$68,X137&lt;0.75,X137&gt;0.49),Datos!$B$67,IF(AND(J137=Datos!$B$69,X137&gt;0.74),Datos!$B$67,IF(AND(J137=Datos!$B$69,X137&lt;0.75,X137&gt;0.49),Datos!$B$68,J137))))))))),J137)))</f>
        <v>-</v>
      </c>
      <c r="Z137" s="422">
        <f>IF(ISERROR((IF(R137=Datos!$B$79,W137,0)+IF(R138=Datos!$B$79,W138,0)+IF(R139=Datos!$B$79,W139,0)+IF(R140=Datos!$B$79,W140,0)+IF(R141=Datos!$B$79,W141,0)+IF(R142=Datos!$B$79,W142,0))/(IF(R137=Datos!$B$79,1,0)+IF(R138=Datos!$B$79,1,0)+IF(R139=Datos!$B$79,1,0)+IF(R140=Datos!$B$79,1,0)+IF(R141=Datos!$B$79,1,0)+IF(R142=Datos!$B$79,1,0))),0,(IF(R137=Datos!$B$79,W137,0)+IF(R138=Datos!$B$79,W138,0)+IF(R139=Datos!$B$79,W139,0)+IF(R140=Datos!$B$79,W140,0)+IF(R141=Datos!$B$79,W141,0)+IF(R142=Datos!$B$79,W142,0))/(IF(R137=Datos!$B$79,1,0)+IF(R138=Datos!$B$79,1,0)+IF(R139=Datos!$B$79,1,0)+IF(R140=Datos!$B$79,1,0)+IF(R141=Datos!$B$79,1,0)+IF(R142=Datos!$B$79,1,0)))</f>
        <v>0</v>
      </c>
      <c r="AA137" s="425" t="str">
        <f>IF(K137="","-",(IF(Z137&gt;0,(IF(K137=Datos!$B$72,Datos!$B$72,IF(AND(K137=Datos!$B$73,Z137&gt;0.49),Datos!$B$72,IF(AND(K137=Datos!$B$74,Z137&gt;0.74),Datos!$B$72,IF(AND(K137=Datos!$B$74,Z137&lt;0.75,Z137&gt;0.49),Datos!$B$73,IF(AND(K137=Datos!$B$75,Z137&gt;0.74),Datos!$B$73,IF(AND(K137=Datos!$B$75,Z137&lt;0.75,Z137&gt;0.49),Datos!$B$74,IF(AND(K137=Datos!$B$76,Z137&gt;0.74),Datos!$B$74,IF(AND(K137=Datos!$B$76,Z137&lt;0.75,Z137&gt;0.49),Datos!$B$75,K137))))))))),K137)))</f>
        <v>-</v>
      </c>
      <c r="AB137" s="428" t="str">
        <f>IF(AND(Y137=Datos!$B$186,AA137=Datos!$B$193),Datos!$D$186,IF(AND(Y137=Datos!$B$186,AA137=Datos!$B$194),Datos!$E$186,IF(AND(Y137=Datos!$B$186,AA137=Datos!$B$195),Datos!$F$186,IF(AND(Y137=Datos!$B$186,AA137=Datos!$B$196),Datos!$G$186,IF(AND(Y137=Datos!$B$186,AA137=Datos!$B$197),Datos!$H$186,IF(AND(Y137=Datos!$B$187,AA137=Datos!$B$193),Datos!$D$187,IF(AND(Y137=Datos!$B$187,AA137=Datos!$B$194),Datos!$E$187,IF(AND(Y137=Datos!$B$187,AA137=Datos!$B$195),Datos!$F$187,IF(AND(Y137=Datos!$B$187,AA137=Datos!$B$196),Datos!$G$187,IF(AND(Y137=Datos!$B$187,AA137=Datos!$B$197),Datos!$H$187,IF(AND(Y137=Datos!$B$188,AA137=Datos!$B$193),Datos!$D$188,IF(AND(Y137=Datos!$B$188,AA137=Datos!$B$194),Datos!$E$188,IF(AND(Y137=Datos!$B$188,AA137=Datos!$B$195),Datos!$F$188,IF(AND(Y137=Datos!$B$188,AA137=Datos!$B$196),Datos!$G$188,IF(AND(Y137=Datos!$B$188,AA137=Datos!$B$197),Datos!$H$188,IF(AND(Y137=Datos!$B$189,AA137=Datos!$B$193),Datos!$D$189,IF(AND(Y137=Datos!$B$189,AA137=Datos!$B$194),Datos!$E$189,IF(AND(Y137=Datos!$B$189,AA137=Datos!$B$195),Datos!$F$189,IF(AND(Y137=Datos!$B$189,AA137=Datos!$B$196),Datos!$G$189,IF(AND(Y137=Datos!$B$189,AA137=Datos!$B$197),Datos!$H$189,IF(AND(Y137=Datos!$B$190,AA137=Datos!$B$193),Datos!$D$190,IF(AND(Y137=Datos!$B$190,AA137=Datos!$B$194),Datos!$E$190,IF(AND(Y137=Datos!$B$190,AA137=Datos!$B$195),Datos!$F$190,IF(AND(Y137=Datos!$B$190,AA137=Datos!$B$196),Datos!$G$190,IF(AND(Y137=Datos!$B$190,AA137=Datos!$B$197),Datos!$H$190,"-")))))))))))))))))))))))))</f>
        <v>-</v>
      </c>
      <c r="AC137" s="61"/>
    </row>
    <row r="138" spans="2:29" s="5" customFormat="1" ht="30" customHeight="1">
      <c r="B138" s="299"/>
      <c r="C138" s="439"/>
      <c r="D138" s="439"/>
      <c r="E138" s="443"/>
      <c r="F138" s="444"/>
      <c r="G138" s="246"/>
      <c r="H138" s="62"/>
      <c r="I138" s="63"/>
      <c r="J138" s="432"/>
      <c r="K138" s="432"/>
      <c r="L138" s="429"/>
      <c r="M138" s="63"/>
      <c r="N138" s="62"/>
      <c r="O138" s="62"/>
      <c r="P138" s="62"/>
      <c r="Q138" s="62"/>
      <c r="R138" s="63"/>
      <c r="S138" s="62"/>
      <c r="T138" s="62"/>
      <c r="U138" s="62"/>
      <c r="V138" s="62"/>
      <c r="W138" s="64">
        <f>((IF(S138=Datos!$B$83,0,IF(S138=Datos!$B$84,5,IF(S138=Datos!$B$85,10,IF(S138=Datos!$B$86,15,IF(S138=Datos!$B$87,20,IF(S138=Datos!$B$88,25,0)))))))/100)+((IF(T138=Datos!$B$83,0,IF(T138=Datos!$B$84,5,IF(T138=Datos!$B$85,10,IF(T138=Datos!$B$86,15,IF(T138=Datos!$B$87,20,IF(T138=Datos!$B$88,25,0)))))))/100)+((IF(U138=Datos!$B$83,0,IF(U138=Datos!$B$84,5,IF(U138=Datos!$B$85,10,IF(U138=Datos!$B$86,15,IF(U138=Datos!$B$87,20,IF(U138=Datos!$B$88,25,0)))))))/100)+((IF(V138=Datos!$B$83,0,IF(V138=Datos!$B$84,5,IF(V138=Datos!$B$85,10,IF(V138=Datos!$B$86,15,IF(V138=Datos!$B$87,20,IF(V138=Datos!$B$88,25,0)))))))/100)</f>
        <v>0</v>
      </c>
      <c r="X138" s="436"/>
      <c r="Y138" s="426"/>
      <c r="Z138" s="423"/>
      <c r="AA138" s="426"/>
      <c r="AB138" s="429"/>
      <c r="AC138" s="65"/>
    </row>
    <row r="139" spans="2:29" s="5" customFormat="1" ht="30" customHeight="1">
      <c r="B139" s="299"/>
      <c r="C139" s="439"/>
      <c r="D139" s="439"/>
      <c r="E139" s="443"/>
      <c r="F139" s="444"/>
      <c r="G139" s="246"/>
      <c r="H139" s="62"/>
      <c r="I139" s="63"/>
      <c r="J139" s="432"/>
      <c r="K139" s="432"/>
      <c r="L139" s="429"/>
      <c r="M139" s="63"/>
      <c r="N139" s="62"/>
      <c r="O139" s="62"/>
      <c r="P139" s="62"/>
      <c r="Q139" s="62"/>
      <c r="R139" s="63"/>
      <c r="S139" s="62"/>
      <c r="T139" s="62"/>
      <c r="U139" s="62"/>
      <c r="V139" s="62"/>
      <c r="W139" s="64">
        <f>((IF(S139=Datos!$B$83,0,IF(S139=Datos!$B$84,5,IF(S139=Datos!$B$85,10,IF(S139=Datos!$B$86,15,IF(S139=Datos!$B$87,20,IF(S139=Datos!$B$88,25,0)))))))/100)+((IF(T139=Datos!$B$83,0,IF(T139=Datos!$B$84,5,IF(T139=Datos!$B$85,10,IF(T139=Datos!$B$86,15,IF(T139=Datos!$B$87,20,IF(T139=Datos!$B$88,25,0)))))))/100)+((IF(U139=Datos!$B$83,0,IF(U139=Datos!$B$84,5,IF(U139=Datos!$B$85,10,IF(U139=Datos!$B$86,15,IF(U139=Datos!$B$87,20,IF(U139=Datos!$B$88,25,0)))))))/100)+((IF(V139=Datos!$B$83,0,IF(V139=Datos!$B$84,5,IF(V139=Datos!$B$85,10,IF(V139=Datos!$B$86,15,IF(V139=Datos!$B$87,20,IF(V139=Datos!$B$88,25,0)))))))/100)</f>
        <v>0</v>
      </c>
      <c r="X139" s="436"/>
      <c r="Y139" s="426"/>
      <c r="Z139" s="423"/>
      <c r="AA139" s="426"/>
      <c r="AB139" s="429"/>
      <c r="AC139" s="65"/>
    </row>
    <row r="140" spans="2:29" s="5" customFormat="1" ht="30" customHeight="1">
      <c r="B140" s="299"/>
      <c r="C140" s="439"/>
      <c r="D140" s="439"/>
      <c r="E140" s="443"/>
      <c r="F140" s="444"/>
      <c r="G140" s="246"/>
      <c r="H140" s="62"/>
      <c r="I140" s="63"/>
      <c r="J140" s="432"/>
      <c r="K140" s="432"/>
      <c r="L140" s="429"/>
      <c r="M140" s="63"/>
      <c r="N140" s="62"/>
      <c r="O140" s="62"/>
      <c r="P140" s="62"/>
      <c r="Q140" s="62"/>
      <c r="R140" s="63"/>
      <c r="S140" s="62"/>
      <c r="T140" s="62"/>
      <c r="U140" s="62"/>
      <c r="V140" s="62"/>
      <c r="W140" s="64">
        <f>((IF(S140=Datos!$B$83,0,IF(S140=Datos!$B$84,5,IF(S140=Datos!$B$85,10,IF(S140=Datos!$B$86,15,IF(S140=Datos!$B$87,20,IF(S140=Datos!$B$88,25,0)))))))/100)+((IF(T140=Datos!$B$83,0,IF(T140=Datos!$B$84,5,IF(T140=Datos!$B$85,10,IF(T140=Datos!$B$86,15,IF(T140=Datos!$B$87,20,IF(T140=Datos!$B$88,25,0)))))))/100)+((IF(U140=Datos!$B$83,0,IF(U140=Datos!$B$84,5,IF(U140=Datos!$B$85,10,IF(U140=Datos!$B$86,15,IF(U140=Datos!$B$87,20,IF(U140=Datos!$B$88,25,0)))))))/100)+((IF(V140=Datos!$B$83,0,IF(V140=Datos!$B$84,5,IF(V140=Datos!$B$85,10,IF(V140=Datos!$B$86,15,IF(V140=Datos!$B$87,20,IF(V140=Datos!$B$88,25,0)))))))/100)</f>
        <v>0</v>
      </c>
      <c r="X140" s="436"/>
      <c r="Y140" s="426"/>
      <c r="Z140" s="423"/>
      <c r="AA140" s="426"/>
      <c r="AB140" s="429"/>
      <c r="AC140" s="65"/>
    </row>
    <row r="141" spans="2:29" s="5" customFormat="1" ht="30" customHeight="1">
      <c r="B141" s="299"/>
      <c r="C141" s="439"/>
      <c r="D141" s="439"/>
      <c r="E141" s="443"/>
      <c r="F141" s="444"/>
      <c r="G141" s="246"/>
      <c r="H141" s="62"/>
      <c r="I141" s="63"/>
      <c r="J141" s="432"/>
      <c r="K141" s="432"/>
      <c r="L141" s="429"/>
      <c r="M141" s="63"/>
      <c r="N141" s="62"/>
      <c r="O141" s="62"/>
      <c r="P141" s="62"/>
      <c r="Q141" s="62"/>
      <c r="R141" s="63"/>
      <c r="S141" s="62"/>
      <c r="T141" s="62"/>
      <c r="U141" s="62"/>
      <c r="V141" s="62"/>
      <c r="W141" s="64">
        <f>((IF(S141=Datos!$B$83,0,IF(S141=Datos!$B$84,5,IF(S141=Datos!$B$85,10,IF(S141=Datos!$B$86,15,IF(S141=Datos!$B$87,20,IF(S141=Datos!$B$88,25,0)))))))/100)+((IF(T141=Datos!$B$83,0,IF(T141=Datos!$B$84,5,IF(T141=Datos!$B$85,10,IF(T141=Datos!$B$86,15,IF(T141=Datos!$B$87,20,IF(T141=Datos!$B$88,25,0)))))))/100)+((IF(U141=Datos!$B$83,0,IF(U141=Datos!$B$84,5,IF(U141=Datos!$B$85,10,IF(U141=Datos!$B$86,15,IF(U141=Datos!$B$87,20,IF(U141=Datos!$B$88,25,0)))))))/100)+((IF(V141=Datos!$B$83,0,IF(V141=Datos!$B$84,5,IF(V141=Datos!$B$85,10,IF(V141=Datos!$B$86,15,IF(V141=Datos!$B$87,20,IF(V141=Datos!$B$88,25,0)))))))/100)</f>
        <v>0</v>
      </c>
      <c r="X141" s="436"/>
      <c r="Y141" s="426"/>
      <c r="Z141" s="423"/>
      <c r="AA141" s="426"/>
      <c r="AB141" s="429"/>
      <c r="AC141" s="65"/>
    </row>
    <row r="142" spans="2:29" s="5" customFormat="1" ht="30" customHeight="1" thickBot="1">
      <c r="B142" s="300"/>
      <c r="C142" s="440"/>
      <c r="D142" s="440"/>
      <c r="E142" s="445"/>
      <c r="F142" s="446"/>
      <c r="G142" s="247"/>
      <c r="H142" s="88"/>
      <c r="I142" s="86"/>
      <c r="J142" s="433"/>
      <c r="K142" s="433"/>
      <c r="L142" s="430"/>
      <c r="M142" s="86"/>
      <c r="N142" s="88"/>
      <c r="O142" s="88"/>
      <c r="P142" s="88"/>
      <c r="Q142" s="88"/>
      <c r="R142" s="86"/>
      <c r="S142" s="88"/>
      <c r="T142" s="88"/>
      <c r="U142" s="88"/>
      <c r="V142" s="88"/>
      <c r="W142" s="87">
        <f>((IF(S142=Datos!$B$83,0,IF(S142=Datos!$B$84,5,IF(S142=Datos!$B$85,10,IF(S142=Datos!$B$86,15,IF(S142=Datos!$B$87,20,IF(S142=Datos!$B$88,25,0)))))))/100)+((IF(T142=Datos!$B$83,0,IF(T142=Datos!$B$84,5,IF(T142=Datos!$B$85,10,IF(T142=Datos!$B$86,15,IF(T142=Datos!$B$87,20,IF(T142=Datos!$B$88,25,0)))))))/100)+((IF(U142=Datos!$B$83,0,IF(U142=Datos!$B$84,5,IF(U142=Datos!$B$85,10,IF(U142=Datos!$B$86,15,IF(U142=Datos!$B$87,20,IF(U142=Datos!$B$88,25,0)))))))/100)+((IF(V142=Datos!$B$83,0,IF(V142=Datos!$B$84,5,IF(V142=Datos!$B$85,10,IF(V142=Datos!$B$86,15,IF(V142=Datos!$B$87,20,IF(V142=Datos!$B$88,25,0)))))))/100)</f>
        <v>0</v>
      </c>
      <c r="X142" s="437"/>
      <c r="Y142" s="427"/>
      <c r="Z142" s="424"/>
      <c r="AA142" s="427"/>
      <c r="AB142" s="430"/>
      <c r="AC142" s="69"/>
    </row>
    <row r="143" spans="2:29" s="5" customFormat="1" ht="30" customHeight="1">
      <c r="B143" s="298" t="str">
        <f>IF(Menú!$C$7="","-",Menú!$C$7)</f>
        <v>-</v>
      </c>
      <c r="C143" s="438"/>
      <c r="D143" s="438" t="str">
        <f>IF(B143="-","-",VLOOKUP(B143,Datos!$B$3:$C$25,2,FALSE))</f>
        <v>-</v>
      </c>
      <c r="E143" s="441"/>
      <c r="F143" s="442"/>
      <c r="G143" s="245"/>
      <c r="H143" s="83"/>
      <c r="I143" s="84"/>
      <c r="J143" s="431"/>
      <c r="K143" s="431"/>
      <c r="L143" s="428" t="str">
        <f>IF(AND(J143=Datos!$B$186,K143=Datos!$B$193),Datos!$D$186,IF(AND(J143=Datos!$B$186,K143=Datos!$B$194),Datos!$E$186,IF(AND(J143=Datos!$B$186,K143=Datos!$B$195),Datos!$F$186,IF(AND(J143=Datos!$B$186,K143=Datos!$B$196),Datos!$G$186,IF(AND(J143=Datos!$B$186,K143=Datos!$B$197),Datos!$H$186,IF(AND(J143=Datos!$B$187,K143=Datos!$B$193),Datos!$D$187,IF(AND(J143=Datos!$B$187,K143=Datos!$B$194),Datos!$E$187,IF(AND(J143=Datos!$B$187,K143=Datos!$B$195),Datos!$F$187,IF(AND(J143=Datos!$B$187,K143=Datos!$B$196),Datos!$G$187,IF(AND(J143=Datos!$B$187,K143=Datos!$B$197),Datos!$H$187,IF(AND(J143=Datos!$B$188,K143=Datos!$B$193),Datos!$D$188,IF(AND(J143=Datos!$B$188,K143=Datos!$B$194),Datos!$E$188,IF(AND(J143=Datos!$B$188,K143=Datos!$B$195),Datos!$F$188,IF(AND(J143=Datos!$B$188,K143=Datos!$B$196),Datos!$G$188,IF(AND(J143=Datos!$B$188,K143=Datos!$B$197),Datos!$H$188,IF(AND(J143=Datos!$B$189,K143=Datos!$B$193),Datos!$D$189,IF(AND(J143=Datos!$B$189,K143=Datos!$B$194),Datos!$E$189,IF(AND(J143=Datos!$B$189,K143=Datos!$B$195),Datos!$F$189,IF(AND(J143=Datos!$B$189,K143=Datos!$B$196),Datos!$G$189,IF(AND(J143=Datos!$B$189,K143=Datos!$B$197),Datos!$H$189,IF(AND(J143=Datos!$B$190,K143=Datos!$B$193),Datos!$D$190,IF(AND(J143=Datos!$B$190,K143=Datos!$B$194),Datos!$E$190,IF(AND(J143=Datos!$B$190,K143=Datos!$B$195),Datos!$F$190,IF(AND(J143=Datos!$B$190,K143=Datos!$B$196),Datos!$G$190,IF(AND(J143=Datos!$B$190,K143=Datos!$B$197),Datos!$H$190,"-")))))))))))))))))))))))))</f>
        <v>-</v>
      </c>
      <c r="M143" s="84"/>
      <c r="N143" s="83"/>
      <c r="O143" s="83"/>
      <c r="P143" s="83"/>
      <c r="Q143" s="83"/>
      <c r="R143" s="84"/>
      <c r="S143" s="83"/>
      <c r="T143" s="83"/>
      <c r="U143" s="83"/>
      <c r="V143" s="83"/>
      <c r="W143" s="82">
        <f>((IF(S143=Datos!$B$83,0,IF(S143=Datos!$B$84,5,IF(S143=Datos!$B$85,10,IF(S143=Datos!$B$86,15,IF(S143=Datos!$B$87,20,IF(S143=Datos!$B$88,25,0)))))))/100)+((IF(T143=Datos!$B$83,0,IF(T143=Datos!$B$84,5,IF(T143=Datos!$B$85,10,IF(T143=Datos!$B$86,15,IF(T143=Datos!$B$87,20,IF(T143=Datos!$B$88,25,0)))))))/100)+((IF(U143=Datos!$B$83,0,IF(U143=Datos!$B$84,5,IF(U143=Datos!$B$85,10,IF(U143=Datos!$B$86,15,IF(U143=Datos!$B$87,20,IF(U143=Datos!$B$88,25,0)))))))/100)+((IF(V143=Datos!$B$83,0,IF(V143=Datos!$B$84,5,IF(V143=Datos!$B$85,10,IF(V143=Datos!$B$86,15,IF(V143=Datos!$B$87,20,IF(V143=Datos!$B$88,25,0)))))))/100)</f>
        <v>0</v>
      </c>
      <c r="X143" s="435">
        <f>IF(ISERROR((IF(R143=Datos!$B$80,W143,0)+IF(R144=Datos!$B$80,W144,0)+IF(R145=Datos!$B$80,W145,0)+IF(R146=Datos!$B$80,W146,0)+IF(R147=Datos!$B$80,W147,0)+IF(R148=Datos!$B$80,W148,0))/(IF(R143=Datos!$B$80,1,0)+IF(R144=Datos!$B$80,1,0)+IF(R145=Datos!$B$80,1,0)+IF(R146=Datos!$B$80,1,0)+IF(R147=Datos!$B$80,1,0)+IF(R148=Datos!$B$80,1,0))),0,(IF(R143=Datos!$B$80,W143,0)+IF(R144=Datos!$B$80,W144,0)+IF(R145=Datos!$B$80,W145,0)+IF(R146=Datos!$B$80,W146,0)+IF(R147=Datos!$B$80,W147,0)+IF(R148=Datos!$B$80,W148,0))/(IF(R143=Datos!$B$80,1,0)+IF(R144=Datos!$B$80,1,0)+IF(R145=Datos!$B$80,1,0)+IF(R146=Datos!$B$80,1,0)+IF(R147=Datos!$B$80,1,0)+IF(R148=Datos!$B$80,1,0)))</f>
        <v>0</v>
      </c>
      <c r="Y143" s="425" t="str">
        <f>IF(J143="","-",(IF(X143&gt;0,(IF(J143=Datos!$B$65,Datos!$B$65,IF(AND(J143=Datos!$B$66,X143&gt;0.49),Datos!$B$65,IF(AND(J143=Datos!$B$67,X143&gt;0.74),Datos!$B$65,IF(AND(J143=Datos!$B$67,X143&lt;0.75,X143&gt;0.49),Datos!$B$66,IF(AND(J143=Datos!$B$68,X143&gt;0.74),Datos!$B$66,IF(AND(J143=Datos!$B$68,X143&lt;0.75,X143&gt;0.49),Datos!$B$67,IF(AND(J143=Datos!$B$69,X143&gt;0.74),Datos!$B$67,IF(AND(J143=Datos!$B$69,X143&lt;0.75,X143&gt;0.49),Datos!$B$68,J143))))))))),J143)))</f>
        <v>-</v>
      </c>
      <c r="Z143" s="422">
        <f>IF(ISERROR((IF(R143=Datos!$B$79,W143,0)+IF(R144=Datos!$B$79,W144,0)+IF(R145=Datos!$B$79,W145,0)+IF(R146=Datos!$B$79,W146,0)+IF(R147=Datos!$B$79,W147,0)+IF(R148=Datos!$B$79,W148,0))/(IF(R143=Datos!$B$79,1,0)+IF(R144=Datos!$B$79,1,0)+IF(R145=Datos!$B$79,1,0)+IF(R146=Datos!$B$79,1,0)+IF(R147=Datos!$B$79,1,0)+IF(R148=Datos!$B$79,1,0))),0,(IF(R143=Datos!$B$79,W143,0)+IF(R144=Datos!$B$79,W144,0)+IF(R145=Datos!$B$79,W145,0)+IF(R146=Datos!$B$79,W146,0)+IF(R147=Datos!$B$79,W147,0)+IF(R148=Datos!$B$79,W148,0))/(IF(R143=Datos!$B$79,1,0)+IF(R144=Datos!$B$79,1,0)+IF(R145=Datos!$B$79,1,0)+IF(R146=Datos!$B$79,1,0)+IF(R147=Datos!$B$79,1,0)+IF(R148=Datos!$B$79,1,0)))</f>
        <v>0</v>
      </c>
      <c r="AA143" s="425" t="str">
        <f>IF(K143="","-",(IF(Z143&gt;0,(IF(K143=Datos!$B$72,Datos!$B$72,IF(AND(K143=Datos!$B$73,Z143&gt;0.49),Datos!$B$72,IF(AND(K143=Datos!$B$74,Z143&gt;0.74),Datos!$B$72,IF(AND(K143=Datos!$B$74,Z143&lt;0.75,Z143&gt;0.49),Datos!$B$73,IF(AND(K143=Datos!$B$75,Z143&gt;0.74),Datos!$B$73,IF(AND(K143=Datos!$B$75,Z143&lt;0.75,Z143&gt;0.49),Datos!$B$74,IF(AND(K143=Datos!$B$76,Z143&gt;0.74),Datos!$B$74,IF(AND(K143=Datos!$B$76,Z143&lt;0.75,Z143&gt;0.49),Datos!$B$75,K143))))))))),K143)))</f>
        <v>-</v>
      </c>
      <c r="AB143" s="428" t="str">
        <f>IF(AND(Y143=Datos!$B$186,AA143=Datos!$B$193),Datos!$D$186,IF(AND(Y143=Datos!$B$186,AA143=Datos!$B$194),Datos!$E$186,IF(AND(Y143=Datos!$B$186,AA143=Datos!$B$195),Datos!$F$186,IF(AND(Y143=Datos!$B$186,AA143=Datos!$B$196),Datos!$G$186,IF(AND(Y143=Datos!$B$186,AA143=Datos!$B$197),Datos!$H$186,IF(AND(Y143=Datos!$B$187,AA143=Datos!$B$193),Datos!$D$187,IF(AND(Y143=Datos!$B$187,AA143=Datos!$B$194),Datos!$E$187,IF(AND(Y143=Datos!$B$187,AA143=Datos!$B$195),Datos!$F$187,IF(AND(Y143=Datos!$B$187,AA143=Datos!$B$196),Datos!$G$187,IF(AND(Y143=Datos!$B$187,AA143=Datos!$B$197),Datos!$H$187,IF(AND(Y143=Datos!$B$188,AA143=Datos!$B$193),Datos!$D$188,IF(AND(Y143=Datos!$B$188,AA143=Datos!$B$194),Datos!$E$188,IF(AND(Y143=Datos!$B$188,AA143=Datos!$B$195),Datos!$F$188,IF(AND(Y143=Datos!$B$188,AA143=Datos!$B$196),Datos!$G$188,IF(AND(Y143=Datos!$B$188,AA143=Datos!$B$197),Datos!$H$188,IF(AND(Y143=Datos!$B$189,AA143=Datos!$B$193),Datos!$D$189,IF(AND(Y143=Datos!$B$189,AA143=Datos!$B$194),Datos!$E$189,IF(AND(Y143=Datos!$B$189,AA143=Datos!$B$195),Datos!$F$189,IF(AND(Y143=Datos!$B$189,AA143=Datos!$B$196),Datos!$G$189,IF(AND(Y143=Datos!$B$189,AA143=Datos!$B$197),Datos!$H$189,IF(AND(Y143=Datos!$B$190,AA143=Datos!$B$193),Datos!$D$190,IF(AND(Y143=Datos!$B$190,AA143=Datos!$B$194),Datos!$E$190,IF(AND(Y143=Datos!$B$190,AA143=Datos!$B$195),Datos!$F$190,IF(AND(Y143=Datos!$B$190,AA143=Datos!$B$196),Datos!$G$190,IF(AND(Y143=Datos!$B$190,AA143=Datos!$B$197),Datos!$H$190,"-")))))))))))))))))))))))))</f>
        <v>-</v>
      </c>
      <c r="AC143" s="61"/>
    </row>
    <row r="144" spans="2:29" s="5" customFormat="1" ht="30" customHeight="1">
      <c r="B144" s="299"/>
      <c r="C144" s="439"/>
      <c r="D144" s="439"/>
      <c r="E144" s="443"/>
      <c r="F144" s="444"/>
      <c r="G144" s="246"/>
      <c r="H144" s="62"/>
      <c r="I144" s="63"/>
      <c r="J144" s="432"/>
      <c r="K144" s="432"/>
      <c r="L144" s="429"/>
      <c r="M144" s="63"/>
      <c r="N144" s="62"/>
      <c r="O144" s="62"/>
      <c r="P144" s="62"/>
      <c r="Q144" s="62"/>
      <c r="R144" s="63"/>
      <c r="S144" s="62"/>
      <c r="T144" s="62"/>
      <c r="U144" s="62"/>
      <c r="V144" s="62"/>
      <c r="W144" s="64">
        <f>((IF(S144=Datos!$B$83,0,IF(S144=Datos!$B$84,5,IF(S144=Datos!$B$85,10,IF(S144=Datos!$B$86,15,IF(S144=Datos!$B$87,20,IF(S144=Datos!$B$88,25,0)))))))/100)+((IF(T144=Datos!$B$83,0,IF(T144=Datos!$B$84,5,IF(T144=Datos!$B$85,10,IF(T144=Datos!$B$86,15,IF(T144=Datos!$B$87,20,IF(T144=Datos!$B$88,25,0)))))))/100)+((IF(U144=Datos!$B$83,0,IF(U144=Datos!$B$84,5,IF(U144=Datos!$B$85,10,IF(U144=Datos!$B$86,15,IF(U144=Datos!$B$87,20,IF(U144=Datos!$B$88,25,0)))))))/100)+((IF(V144=Datos!$B$83,0,IF(V144=Datos!$B$84,5,IF(V144=Datos!$B$85,10,IF(V144=Datos!$B$86,15,IF(V144=Datos!$B$87,20,IF(V144=Datos!$B$88,25,0)))))))/100)</f>
        <v>0</v>
      </c>
      <c r="X144" s="436"/>
      <c r="Y144" s="426"/>
      <c r="Z144" s="423"/>
      <c r="AA144" s="426"/>
      <c r="AB144" s="429"/>
      <c r="AC144" s="65"/>
    </row>
    <row r="145" spans="2:29" s="5" customFormat="1" ht="30" customHeight="1">
      <c r="B145" s="299"/>
      <c r="C145" s="439"/>
      <c r="D145" s="439"/>
      <c r="E145" s="443"/>
      <c r="F145" s="444"/>
      <c r="G145" s="246"/>
      <c r="H145" s="62"/>
      <c r="I145" s="63"/>
      <c r="J145" s="432"/>
      <c r="K145" s="432"/>
      <c r="L145" s="429"/>
      <c r="M145" s="63"/>
      <c r="N145" s="62"/>
      <c r="O145" s="62"/>
      <c r="P145" s="62"/>
      <c r="Q145" s="62"/>
      <c r="R145" s="63"/>
      <c r="S145" s="62"/>
      <c r="T145" s="62"/>
      <c r="U145" s="62"/>
      <c r="V145" s="62"/>
      <c r="W145" s="64">
        <f>((IF(S145=Datos!$B$83,0,IF(S145=Datos!$B$84,5,IF(S145=Datos!$B$85,10,IF(S145=Datos!$B$86,15,IF(S145=Datos!$B$87,20,IF(S145=Datos!$B$88,25,0)))))))/100)+((IF(T145=Datos!$B$83,0,IF(T145=Datos!$B$84,5,IF(T145=Datos!$B$85,10,IF(T145=Datos!$B$86,15,IF(T145=Datos!$B$87,20,IF(T145=Datos!$B$88,25,0)))))))/100)+((IF(U145=Datos!$B$83,0,IF(U145=Datos!$B$84,5,IF(U145=Datos!$B$85,10,IF(U145=Datos!$B$86,15,IF(U145=Datos!$B$87,20,IF(U145=Datos!$B$88,25,0)))))))/100)+((IF(V145=Datos!$B$83,0,IF(V145=Datos!$B$84,5,IF(V145=Datos!$B$85,10,IF(V145=Datos!$B$86,15,IF(V145=Datos!$B$87,20,IF(V145=Datos!$B$88,25,0)))))))/100)</f>
        <v>0</v>
      </c>
      <c r="X145" s="436"/>
      <c r="Y145" s="426"/>
      <c r="Z145" s="423"/>
      <c r="AA145" s="426"/>
      <c r="AB145" s="429"/>
      <c r="AC145" s="65"/>
    </row>
    <row r="146" spans="2:29" s="5" customFormat="1" ht="30" customHeight="1">
      <c r="B146" s="299"/>
      <c r="C146" s="439"/>
      <c r="D146" s="439"/>
      <c r="E146" s="443"/>
      <c r="F146" s="444"/>
      <c r="G146" s="246"/>
      <c r="H146" s="62"/>
      <c r="I146" s="63"/>
      <c r="J146" s="432"/>
      <c r="K146" s="432"/>
      <c r="L146" s="429"/>
      <c r="M146" s="63"/>
      <c r="N146" s="62"/>
      <c r="O146" s="62"/>
      <c r="P146" s="62"/>
      <c r="Q146" s="62"/>
      <c r="R146" s="63"/>
      <c r="S146" s="62"/>
      <c r="T146" s="62"/>
      <c r="U146" s="62"/>
      <c r="V146" s="62"/>
      <c r="W146" s="64">
        <f>((IF(S146=Datos!$B$83,0,IF(S146=Datos!$B$84,5,IF(S146=Datos!$B$85,10,IF(S146=Datos!$B$86,15,IF(S146=Datos!$B$87,20,IF(S146=Datos!$B$88,25,0)))))))/100)+((IF(T146=Datos!$B$83,0,IF(T146=Datos!$B$84,5,IF(T146=Datos!$B$85,10,IF(T146=Datos!$B$86,15,IF(T146=Datos!$B$87,20,IF(T146=Datos!$B$88,25,0)))))))/100)+((IF(U146=Datos!$B$83,0,IF(U146=Datos!$B$84,5,IF(U146=Datos!$B$85,10,IF(U146=Datos!$B$86,15,IF(U146=Datos!$B$87,20,IF(U146=Datos!$B$88,25,0)))))))/100)+((IF(V146=Datos!$B$83,0,IF(V146=Datos!$B$84,5,IF(V146=Datos!$B$85,10,IF(V146=Datos!$B$86,15,IF(V146=Datos!$B$87,20,IF(V146=Datos!$B$88,25,0)))))))/100)</f>
        <v>0</v>
      </c>
      <c r="X146" s="436"/>
      <c r="Y146" s="426"/>
      <c r="Z146" s="423"/>
      <c r="AA146" s="426"/>
      <c r="AB146" s="429"/>
      <c r="AC146" s="65"/>
    </row>
    <row r="147" spans="2:29" s="5" customFormat="1" ht="30" customHeight="1">
      <c r="B147" s="299"/>
      <c r="C147" s="439"/>
      <c r="D147" s="439"/>
      <c r="E147" s="443"/>
      <c r="F147" s="444"/>
      <c r="G147" s="246"/>
      <c r="H147" s="62"/>
      <c r="I147" s="63"/>
      <c r="J147" s="432"/>
      <c r="K147" s="432"/>
      <c r="L147" s="429"/>
      <c r="M147" s="63"/>
      <c r="N147" s="62"/>
      <c r="O147" s="62"/>
      <c r="P147" s="62"/>
      <c r="Q147" s="62"/>
      <c r="R147" s="63"/>
      <c r="S147" s="62"/>
      <c r="T147" s="62"/>
      <c r="U147" s="62"/>
      <c r="V147" s="62"/>
      <c r="W147" s="64">
        <f>((IF(S147=Datos!$B$83,0,IF(S147=Datos!$B$84,5,IF(S147=Datos!$B$85,10,IF(S147=Datos!$B$86,15,IF(S147=Datos!$B$87,20,IF(S147=Datos!$B$88,25,0)))))))/100)+((IF(T147=Datos!$B$83,0,IF(T147=Datos!$B$84,5,IF(T147=Datos!$B$85,10,IF(T147=Datos!$B$86,15,IF(T147=Datos!$B$87,20,IF(T147=Datos!$B$88,25,0)))))))/100)+((IF(U147=Datos!$B$83,0,IF(U147=Datos!$B$84,5,IF(U147=Datos!$B$85,10,IF(U147=Datos!$B$86,15,IF(U147=Datos!$B$87,20,IF(U147=Datos!$B$88,25,0)))))))/100)+((IF(V147=Datos!$B$83,0,IF(V147=Datos!$B$84,5,IF(V147=Datos!$B$85,10,IF(V147=Datos!$B$86,15,IF(V147=Datos!$B$87,20,IF(V147=Datos!$B$88,25,0)))))))/100)</f>
        <v>0</v>
      </c>
      <c r="X147" s="436"/>
      <c r="Y147" s="426"/>
      <c r="Z147" s="423"/>
      <c r="AA147" s="426"/>
      <c r="AB147" s="429"/>
      <c r="AC147" s="65"/>
    </row>
    <row r="148" spans="2:29" s="5" customFormat="1" ht="30" customHeight="1" thickBot="1">
      <c r="B148" s="300"/>
      <c r="C148" s="440"/>
      <c r="D148" s="440"/>
      <c r="E148" s="445"/>
      <c r="F148" s="446"/>
      <c r="G148" s="247"/>
      <c r="H148" s="88"/>
      <c r="I148" s="86"/>
      <c r="J148" s="433"/>
      <c r="K148" s="433"/>
      <c r="L148" s="430"/>
      <c r="M148" s="86"/>
      <c r="N148" s="88"/>
      <c r="O148" s="88"/>
      <c r="P148" s="88"/>
      <c r="Q148" s="88"/>
      <c r="R148" s="86"/>
      <c r="S148" s="88"/>
      <c r="T148" s="88"/>
      <c r="U148" s="88"/>
      <c r="V148" s="88"/>
      <c r="W148" s="87">
        <f>((IF(S148=Datos!$B$83,0,IF(S148=Datos!$B$84,5,IF(S148=Datos!$B$85,10,IF(S148=Datos!$B$86,15,IF(S148=Datos!$B$87,20,IF(S148=Datos!$B$88,25,0)))))))/100)+((IF(T148=Datos!$B$83,0,IF(T148=Datos!$B$84,5,IF(T148=Datos!$B$85,10,IF(T148=Datos!$B$86,15,IF(T148=Datos!$B$87,20,IF(T148=Datos!$B$88,25,0)))))))/100)+((IF(U148=Datos!$B$83,0,IF(U148=Datos!$B$84,5,IF(U148=Datos!$B$85,10,IF(U148=Datos!$B$86,15,IF(U148=Datos!$B$87,20,IF(U148=Datos!$B$88,25,0)))))))/100)+((IF(V148=Datos!$B$83,0,IF(V148=Datos!$B$84,5,IF(V148=Datos!$B$85,10,IF(V148=Datos!$B$86,15,IF(V148=Datos!$B$87,20,IF(V148=Datos!$B$88,25,0)))))))/100)</f>
        <v>0</v>
      </c>
      <c r="X148" s="437"/>
      <c r="Y148" s="427"/>
      <c r="Z148" s="424"/>
      <c r="AA148" s="427"/>
      <c r="AB148" s="430"/>
      <c r="AC148" s="69"/>
    </row>
    <row r="149" spans="2:29" s="5" customFormat="1" ht="30" customHeight="1">
      <c r="B149" s="298" t="str">
        <f>IF(Menú!$C$7="","-",Menú!$C$7)</f>
        <v>-</v>
      </c>
      <c r="C149" s="438"/>
      <c r="D149" s="438" t="str">
        <f>IF(B149="-","-",VLOOKUP(B149,Datos!$B$3:$C$25,2,FALSE))</f>
        <v>-</v>
      </c>
      <c r="E149" s="441"/>
      <c r="F149" s="442"/>
      <c r="G149" s="245"/>
      <c r="H149" s="83"/>
      <c r="I149" s="84"/>
      <c r="J149" s="431"/>
      <c r="K149" s="431"/>
      <c r="L149" s="428" t="str">
        <f>IF(AND(J149=Datos!$B$186,K149=Datos!$B$193),Datos!$D$186,IF(AND(J149=Datos!$B$186,K149=Datos!$B$194),Datos!$E$186,IF(AND(J149=Datos!$B$186,K149=Datos!$B$195),Datos!$F$186,IF(AND(J149=Datos!$B$186,K149=Datos!$B$196),Datos!$G$186,IF(AND(J149=Datos!$B$186,K149=Datos!$B$197),Datos!$H$186,IF(AND(J149=Datos!$B$187,K149=Datos!$B$193),Datos!$D$187,IF(AND(J149=Datos!$B$187,K149=Datos!$B$194),Datos!$E$187,IF(AND(J149=Datos!$B$187,K149=Datos!$B$195),Datos!$F$187,IF(AND(J149=Datos!$B$187,K149=Datos!$B$196),Datos!$G$187,IF(AND(J149=Datos!$B$187,K149=Datos!$B$197),Datos!$H$187,IF(AND(J149=Datos!$B$188,K149=Datos!$B$193),Datos!$D$188,IF(AND(J149=Datos!$B$188,K149=Datos!$B$194),Datos!$E$188,IF(AND(J149=Datos!$B$188,K149=Datos!$B$195),Datos!$F$188,IF(AND(J149=Datos!$B$188,K149=Datos!$B$196),Datos!$G$188,IF(AND(J149=Datos!$B$188,K149=Datos!$B$197),Datos!$H$188,IF(AND(J149=Datos!$B$189,K149=Datos!$B$193),Datos!$D$189,IF(AND(J149=Datos!$B$189,K149=Datos!$B$194),Datos!$E$189,IF(AND(J149=Datos!$B$189,K149=Datos!$B$195),Datos!$F$189,IF(AND(J149=Datos!$B$189,K149=Datos!$B$196),Datos!$G$189,IF(AND(J149=Datos!$B$189,K149=Datos!$B$197),Datos!$H$189,IF(AND(J149=Datos!$B$190,K149=Datos!$B$193),Datos!$D$190,IF(AND(J149=Datos!$B$190,K149=Datos!$B$194),Datos!$E$190,IF(AND(J149=Datos!$B$190,K149=Datos!$B$195),Datos!$F$190,IF(AND(J149=Datos!$B$190,K149=Datos!$B$196),Datos!$G$190,IF(AND(J149=Datos!$B$190,K149=Datos!$B$197),Datos!$H$190,"-")))))))))))))))))))))))))</f>
        <v>-</v>
      </c>
      <c r="M149" s="84"/>
      <c r="N149" s="83"/>
      <c r="O149" s="83"/>
      <c r="P149" s="83"/>
      <c r="Q149" s="83"/>
      <c r="R149" s="84"/>
      <c r="S149" s="83"/>
      <c r="T149" s="83"/>
      <c r="U149" s="83"/>
      <c r="V149" s="83"/>
      <c r="W149" s="82">
        <f>((IF(S149=Datos!$B$83,0,IF(S149=Datos!$B$84,5,IF(S149=Datos!$B$85,10,IF(S149=Datos!$B$86,15,IF(S149=Datos!$B$87,20,IF(S149=Datos!$B$88,25,0)))))))/100)+((IF(T149=Datos!$B$83,0,IF(T149=Datos!$B$84,5,IF(T149=Datos!$B$85,10,IF(T149=Datos!$B$86,15,IF(T149=Datos!$B$87,20,IF(T149=Datos!$B$88,25,0)))))))/100)+((IF(U149=Datos!$B$83,0,IF(U149=Datos!$B$84,5,IF(U149=Datos!$B$85,10,IF(U149=Datos!$B$86,15,IF(U149=Datos!$B$87,20,IF(U149=Datos!$B$88,25,0)))))))/100)+((IF(V149=Datos!$B$83,0,IF(V149=Datos!$B$84,5,IF(V149=Datos!$B$85,10,IF(V149=Datos!$B$86,15,IF(V149=Datos!$B$87,20,IF(V149=Datos!$B$88,25,0)))))))/100)</f>
        <v>0</v>
      </c>
      <c r="X149" s="435">
        <f>IF(ISERROR((IF(R149=Datos!$B$80,W149,0)+IF(R150=Datos!$B$80,W150,0)+IF(R151=Datos!$B$80,W151,0)+IF(R152=Datos!$B$80,W152,0)+IF(R153=Datos!$B$80,W153,0)+IF(R154=Datos!$B$80,W154,0))/(IF(R149=Datos!$B$80,1,0)+IF(R150=Datos!$B$80,1,0)+IF(R151=Datos!$B$80,1,0)+IF(R152=Datos!$B$80,1,0)+IF(R153=Datos!$B$80,1,0)+IF(R154=Datos!$B$80,1,0))),0,(IF(R149=Datos!$B$80,W149,0)+IF(R150=Datos!$B$80,W150,0)+IF(R151=Datos!$B$80,W151,0)+IF(R152=Datos!$B$80,W152,0)+IF(R153=Datos!$B$80,W153,0)+IF(R154=Datos!$B$80,W154,0))/(IF(R149=Datos!$B$80,1,0)+IF(R150=Datos!$B$80,1,0)+IF(R151=Datos!$B$80,1,0)+IF(R152=Datos!$B$80,1,0)+IF(R153=Datos!$B$80,1,0)+IF(R154=Datos!$B$80,1,0)))</f>
        <v>0</v>
      </c>
      <c r="Y149" s="425" t="str">
        <f>IF(J149="","-",(IF(X149&gt;0,(IF(J149=Datos!$B$65,Datos!$B$65,IF(AND(J149=Datos!$B$66,X149&gt;0.49),Datos!$B$65,IF(AND(J149=Datos!$B$67,X149&gt;0.74),Datos!$B$65,IF(AND(J149=Datos!$B$67,X149&lt;0.75,X149&gt;0.49),Datos!$B$66,IF(AND(J149=Datos!$B$68,X149&gt;0.74),Datos!$B$66,IF(AND(J149=Datos!$B$68,X149&lt;0.75,X149&gt;0.49),Datos!$B$67,IF(AND(J149=Datos!$B$69,X149&gt;0.74),Datos!$B$67,IF(AND(J149=Datos!$B$69,X149&lt;0.75,X149&gt;0.49),Datos!$B$68,J149))))))))),J149)))</f>
        <v>-</v>
      </c>
      <c r="Z149" s="422">
        <f>IF(ISERROR((IF(R149=Datos!$B$79,W149,0)+IF(R150=Datos!$B$79,W150,0)+IF(R151=Datos!$B$79,W151,0)+IF(R152=Datos!$B$79,W152,0)+IF(R153=Datos!$B$79,W153,0)+IF(R154=Datos!$B$79,W154,0))/(IF(R149=Datos!$B$79,1,0)+IF(R150=Datos!$B$79,1,0)+IF(R151=Datos!$B$79,1,0)+IF(R152=Datos!$B$79,1,0)+IF(R153=Datos!$B$79,1,0)+IF(R154=Datos!$B$79,1,0))),0,(IF(R149=Datos!$B$79,W149,0)+IF(R150=Datos!$B$79,W150,0)+IF(R151=Datos!$B$79,W151,0)+IF(R152=Datos!$B$79,W152,0)+IF(R153=Datos!$B$79,W153,0)+IF(R154=Datos!$B$79,W154,0))/(IF(R149=Datos!$B$79,1,0)+IF(R150=Datos!$B$79,1,0)+IF(R151=Datos!$B$79,1,0)+IF(R152=Datos!$B$79,1,0)+IF(R153=Datos!$B$79,1,0)+IF(R154=Datos!$B$79,1,0)))</f>
        <v>0</v>
      </c>
      <c r="AA149" s="425" t="str">
        <f>IF(K149="","-",(IF(Z149&gt;0,(IF(K149=Datos!$B$72,Datos!$B$72,IF(AND(K149=Datos!$B$73,Z149&gt;0.49),Datos!$B$72,IF(AND(K149=Datos!$B$74,Z149&gt;0.74),Datos!$B$72,IF(AND(K149=Datos!$B$74,Z149&lt;0.75,Z149&gt;0.49),Datos!$B$73,IF(AND(K149=Datos!$B$75,Z149&gt;0.74),Datos!$B$73,IF(AND(K149=Datos!$B$75,Z149&lt;0.75,Z149&gt;0.49),Datos!$B$74,IF(AND(K149=Datos!$B$76,Z149&gt;0.74),Datos!$B$74,IF(AND(K149=Datos!$B$76,Z149&lt;0.75,Z149&gt;0.49),Datos!$B$75,K149))))))))),K149)))</f>
        <v>-</v>
      </c>
      <c r="AB149" s="428" t="str">
        <f>IF(AND(Y149=Datos!$B$186,AA149=Datos!$B$193),Datos!$D$186,IF(AND(Y149=Datos!$B$186,AA149=Datos!$B$194),Datos!$E$186,IF(AND(Y149=Datos!$B$186,AA149=Datos!$B$195),Datos!$F$186,IF(AND(Y149=Datos!$B$186,AA149=Datos!$B$196),Datos!$G$186,IF(AND(Y149=Datos!$B$186,AA149=Datos!$B$197),Datos!$H$186,IF(AND(Y149=Datos!$B$187,AA149=Datos!$B$193),Datos!$D$187,IF(AND(Y149=Datos!$B$187,AA149=Datos!$B$194),Datos!$E$187,IF(AND(Y149=Datos!$B$187,AA149=Datos!$B$195),Datos!$F$187,IF(AND(Y149=Datos!$B$187,AA149=Datos!$B$196),Datos!$G$187,IF(AND(Y149=Datos!$B$187,AA149=Datos!$B$197),Datos!$H$187,IF(AND(Y149=Datos!$B$188,AA149=Datos!$B$193),Datos!$D$188,IF(AND(Y149=Datos!$B$188,AA149=Datos!$B$194),Datos!$E$188,IF(AND(Y149=Datos!$B$188,AA149=Datos!$B$195),Datos!$F$188,IF(AND(Y149=Datos!$B$188,AA149=Datos!$B$196),Datos!$G$188,IF(AND(Y149=Datos!$B$188,AA149=Datos!$B$197),Datos!$H$188,IF(AND(Y149=Datos!$B$189,AA149=Datos!$B$193),Datos!$D$189,IF(AND(Y149=Datos!$B$189,AA149=Datos!$B$194),Datos!$E$189,IF(AND(Y149=Datos!$B$189,AA149=Datos!$B$195),Datos!$F$189,IF(AND(Y149=Datos!$B$189,AA149=Datos!$B$196),Datos!$G$189,IF(AND(Y149=Datos!$B$189,AA149=Datos!$B$197),Datos!$H$189,IF(AND(Y149=Datos!$B$190,AA149=Datos!$B$193),Datos!$D$190,IF(AND(Y149=Datos!$B$190,AA149=Datos!$B$194),Datos!$E$190,IF(AND(Y149=Datos!$B$190,AA149=Datos!$B$195),Datos!$F$190,IF(AND(Y149=Datos!$B$190,AA149=Datos!$B$196),Datos!$G$190,IF(AND(Y149=Datos!$B$190,AA149=Datos!$B$197),Datos!$H$190,"-")))))))))))))))))))))))))</f>
        <v>-</v>
      </c>
      <c r="AC149" s="61"/>
    </row>
    <row r="150" spans="2:29" s="5" customFormat="1" ht="30" customHeight="1">
      <c r="B150" s="299"/>
      <c r="C150" s="439"/>
      <c r="D150" s="439"/>
      <c r="E150" s="443"/>
      <c r="F150" s="444"/>
      <c r="G150" s="246"/>
      <c r="H150" s="62"/>
      <c r="I150" s="63"/>
      <c r="J150" s="432"/>
      <c r="K150" s="432"/>
      <c r="L150" s="429"/>
      <c r="M150" s="63"/>
      <c r="N150" s="62"/>
      <c r="O150" s="62"/>
      <c r="P150" s="62"/>
      <c r="Q150" s="62"/>
      <c r="R150" s="63"/>
      <c r="S150" s="62"/>
      <c r="T150" s="62"/>
      <c r="U150" s="62"/>
      <c r="V150" s="62"/>
      <c r="W150" s="64">
        <f>((IF(S150=Datos!$B$83,0,IF(S150=Datos!$B$84,5,IF(S150=Datos!$B$85,10,IF(S150=Datos!$B$86,15,IF(S150=Datos!$B$87,20,IF(S150=Datos!$B$88,25,0)))))))/100)+((IF(T150=Datos!$B$83,0,IF(T150=Datos!$B$84,5,IF(T150=Datos!$B$85,10,IF(T150=Datos!$B$86,15,IF(T150=Datos!$B$87,20,IF(T150=Datos!$B$88,25,0)))))))/100)+((IF(U150=Datos!$B$83,0,IF(U150=Datos!$B$84,5,IF(U150=Datos!$B$85,10,IF(U150=Datos!$B$86,15,IF(U150=Datos!$B$87,20,IF(U150=Datos!$B$88,25,0)))))))/100)+((IF(V150=Datos!$B$83,0,IF(V150=Datos!$B$84,5,IF(V150=Datos!$B$85,10,IF(V150=Datos!$B$86,15,IF(V150=Datos!$B$87,20,IF(V150=Datos!$B$88,25,0)))))))/100)</f>
        <v>0</v>
      </c>
      <c r="X150" s="436"/>
      <c r="Y150" s="426"/>
      <c r="Z150" s="423"/>
      <c r="AA150" s="426"/>
      <c r="AB150" s="429"/>
      <c r="AC150" s="65"/>
    </row>
    <row r="151" spans="2:29" s="5" customFormat="1" ht="30" customHeight="1">
      <c r="B151" s="299"/>
      <c r="C151" s="439"/>
      <c r="D151" s="439"/>
      <c r="E151" s="443"/>
      <c r="F151" s="444"/>
      <c r="G151" s="246"/>
      <c r="H151" s="62"/>
      <c r="I151" s="63"/>
      <c r="J151" s="432"/>
      <c r="K151" s="432"/>
      <c r="L151" s="429"/>
      <c r="M151" s="63"/>
      <c r="N151" s="62"/>
      <c r="O151" s="62"/>
      <c r="P151" s="62"/>
      <c r="Q151" s="62"/>
      <c r="R151" s="63"/>
      <c r="S151" s="62"/>
      <c r="T151" s="62"/>
      <c r="U151" s="62"/>
      <c r="V151" s="62"/>
      <c r="W151" s="64">
        <f>((IF(S151=Datos!$B$83,0,IF(S151=Datos!$B$84,5,IF(S151=Datos!$B$85,10,IF(S151=Datos!$B$86,15,IF(S151=Datos!$B$87,20,IF(S151=Datos!$B$88,25,0)))))))/100)+((IF(T151=Datos!$B$83,0,IF(T151=Datos!$B$84,5,IF(T151=Datos!$B$85,10,IF(T151=Datos!$B$86,15,IF(T151=Datos!$B$87,20,IF(T151=Datos!$B$88,25,0)))))))/100)+((IF(U151=Datos!$B$83,0,IF(U151=Datos!$B$84,5,IF(U151=Datos!$B$85,10,IF(U151=Datos!$B$86,15,IF(U151=Datos!$B$87,20,IF(U151=Datos!$B$88,25,0)))))))/100)+((IF(V151=Datos!$B$83,0,IF(V151=Datos!$B$84,5,IF(V151=Datos!$B$85,10,IF(V151=Datos!$B$86,15,IF(V151=Datos!$B$87,20,IF(V151=Datos!$B$88,25,0)))))))/100)</f>
        <v>0</v>
      </c>
      <c r="X151" s="436"/>
      <c r="Y151" s="426"/>
      <c r="Z151" s="423"/>
      <c r="AA151" s="426"/>
      <c r="AB151" s="429"/>
      <c r="AC151" s="65"/>
    </row>
    <row r="152" spans="2:29" s="5" customFormat="1" ht="30" customHeight="1">
      <c r="B152" s="299"/>
      <c r="C152" s="439"/>
      <c r="D152" s="439"/>
      <c r="E152" s="443"/>
      <c r="F152" s="444"/>
      <c r="G152" s="246"/>
      <c r="H152" s="62"/>
      <c r="I152" s="63"/>
      <c r="J152" s="432"/>
      <c r="K152" s="432"/>
      <c r="L152" s="429"/>
      <c r="M152" s="63"/>
      <c r="N152" s="62"/>
      <c r="O152" s="62"/>
      <c r="P152" s="62"/>
      <c r="Q152" s="62"/>
      <c r="R152" s="63"/>
      <c r="S152" s="62"/>
      <c r="T152" s="62"/>
      <c r="U152" s="62"/>
      <c r="V152" s="62"/>
      <c r="W152" s="64">
        <f>((IF(S152=Datos!$B$83,0,IF(S152=Datos!$B$84,5,IF(S152=Datos!$B$85,10,IF(S152=Datos!$B$86,15,IF(S152=Datos!$B$87,20,IF(S152=Datos!$B$88,25,0)))))))/100)+((IF(T152=Datos!$B$83,0,IF(T152=Datos!$B$84,5,IF(T152=Datos!$B$85,10,IF(T152=Datos!$B$86,15,IF(T152=Datos!$B$87,20,IF(T152=Datos!$B$88,25,0)))))))/100)+((IF(U152=Datos!$B$83,0,IF(U152=Datos!$B$84,5,IF(U152=Datos!$B$85,10,IF(U152=Datos!$B$86,15,IF(U152=Datos!$B$87,20,IF(U152=Datos!$B$88,25,0)))))))/100)+((IF(V152=Datos!$B$83,0,IF(V152=Datos!$B$84,5,IF(V152=Datos!$B$85,10,IF(V152=Datos!$B$86,15,IF(V152=Datos!$B$87,20,IF(V152=Datos!$B$88,25,0)))))))/100)</f>
        <v>0</v>
      </c>
      <c r="X152" s="436"/>
      <c r="Y152" s="426"/>
      <c r="Z152" s="423"/>
      <c r="AA152" s="426"/>
      <c r="AB152" s="429"/>
      <c r="AC152" s="65"/>
    </row>
    <row r="153" spans="2:29" s="5" customFormat="1" ht="30" customHeight="1">
      <c r="B153" s="299"/>
      <c r="C153" s="439"/>
      <c r="D153" s="439"/>
      <c r="E153" s="443"/>
      <c r="F153" s="444"/>
      <c r="G153" s="246"/>
      <c r="H153" s="62"/>
      <c r="I153" s="63"/>
      <c r="J153" s="432"/>
      <c r="K153" s="432"/>
      <c r="L153" s="429"/>
      <c r="M153" s="63"/>
      <c r="N153" s="62"/>
      <c r="O153" s="62"/>
      <c r="P153" s="62"/>
      <c r="Q153" s="62"/>
      <c r="R153" s="63"/>
      <c r="S153" s="62"/>
      <c r="T153" s="62"/>
      <c r="U153" s="62"/>
      <c r="V153" s="62"/>
      <c r="W153" s="64">
        <f>((IF(S153=Datos!$B$83,0,IF(S153=Datos!$B$84,5,IF(S153=Datos!$B$85,10,IF(S153=Datos!$B$86,15,IF(S153=Datos!$B$87,20,IF(S153=Datos!$B$88,25,0)))))))/100)+((IF(T153=Datos!$B$83,0,IF(T153=Datos!$B$84,5,IF(T153=Datos!$B$85,10,IF(T153=Datos!$B$86,15,IF(T153=Datos!$B$87,20,IF(T153=Datos!$B$88,25,0)))))))/100)+((IF(U153=Datos!$B$83,0,IF(U153=Datos!$B$84,5,IF(U153=Datos!$B$85,10,IF(U153=Datos!$B$86,15,IF(U153=Datos!$B$87,20,IF(U153=Datos!$B$88,25,0)))))))/100)+((IF(V153=Datos!$B$83,0,IF(V153=Datos!$B$84,5,IF(V153=Datos!$B$85,10,IF(V153=Datos!$B$86,15,IF(V153=Datos!$B$87,20,IF(V153=Datos!$B$88,25,0)))))))/100)</f>
        <v>0</v>
      </c>
      <c r="X153" s="436"/>
      <c r="Y153" s="426"/>
      <c r="Z153" s="423"/>
      <c r="AA153" s="426"/>
      <c r="AB153" s="429"/>
      <c r="AC153" s="65"/>
    </row>
    <row r="154" spans="2:29" s="5" customFormat="1" ht="30" customHeight="1" thickBot="1">
      <c r="B154" s="300"/>
      <c r="C154" s="440"/>
      <c r="D154" s="440"/>
      <c r="E154" s="445"/>
      <c r="F154" s="446"/>
      <c r="G154" s="247"/>
      <c r="H154" s="88"/>
      <c r="I154" s="86"/>
      <c r="J154" s="433"/>
      <c r="K154" s="433"/>
      <c r="L154" s="430"/>
      <c r="M154" s="86"/>
      <c r="N154" s="88"/>
      <c r="O154" s="88"/>
      <c r="P154" s="88"/>
      <c r="Q154" s="88"/>
      <c r="R154" s="86"/>
      <c r="S154" s="88"/>
      <c r="T154" s="88"/>
      <c r="U154" s="88"/>
      <c r="V154" s="88"/>
      <c r="W154" s="87">
        <f>((IF(S154=Datos!$B$83,0,IF(S154=Datos!$B$84,5,IF(S154=Datos!$B$85,10,IF(S154=Datos!$B$86,15,IF(S154=Datos!$B$87,20,IF(S154=Datos!$B$88,25,0)))))))/100)+((IF(T154=Datos!$B$83,0,IF(T154=Datos!$B$84,5,IF(T154=Datos!$B$85,10,IF(T154=Datos!$B$86,15,IF(T154=Datos!$B$87,20,IF(T154=Datos!$B$88,25,0)))))))/100)+((IF(U154=Datos!$B$83,0,IF(U154=Datos!$B$84,5,IF(U154=Datos!$B$85,10,IF(U154=Datos!$B$86,15,IF(U154=Datos!$B$87,20,IF(U154=Datos!$B$88,25,0)))))))/100)+((IF(V154=Datos!$B$83,0,IF(V154=Datos!$B$84,5,IF(V154=Datos!$B$85,10,IF(V154=Datos!$B$86,15,IF(V154=Datos!$B$87,20,IF(V154=Datos!$B$88,25,0)))))))/100)</f>
        <v>0</v>
      </c>
      <c r="X154" s="437"/>
      <c r="Y154" s="427"/>
      <c r="Z154" s="424"/>
      <c r="AA154" s="427"/>
      <c r="AB154" s="430"/>
      <c r="AC154" s="69"/>
    </row>
    <row r="155" spans="2:29" s="5" customFormat="1" ht="30" customHeight="1">
      <c r="B155" s="298" t="str">
        <f>IF(Menú!$C$7="","-",Menú!$C$7)</f>
        <v>-</v>
      </c>
      <c r="C155" s="438"/>
      <c r="D155" s="438" t="str">
        <f>IF(B155="-","-",VLOOKUP(B155,Datos!$B$3:$C$25,2,FALSE))</f>
        <v>-</v>
      </c>
      <c r="E155" s="441"/>
      <c r="F155" s="442"/>
      <c r="G155" s="245"/>
      <c r="H155" s="83"/>
      <c r="I155" s="84"/>
      <c r="J155" s="431"/>
      <c r="K155" s="431"/>
      <c r="L155" s="428" t="str">
        <f>IF(AND(J155=Datos!$B$186,K155=Datos!$B$193),Datos!$D$186,IF(AND(J155=Datos!$B$186,K155=Datos!$B$194),Datos!$E$186,IF(AND(J155=Datos!$B$186,K155=Datos!$B$195),Datos!$F$186,IF(AND(J155=Datos!$B$186,K155=Datos!$B$196),Datos!$G$186,IF(AND(J155=Datos!$B$186,K155=Datos!$B$197),Datos!$H$186,IF(AND(J155=Datos!$B$187,K155=Datos!$B$193),Datos!$D$187,IF(AND(J155=Datos!$B$187,K155=Datos!$B$194),Datos!$E$187,IF(AND(J155=Datos!$B$187,K155=Datos!$B$195),Datos!$F$187,IF(AND(J155=Datos!$B$187,K155=Datos!$B$196),Datos!$G$187,IF(AND(J155=Datos!$B$187,K155=Datos!$B$197),Datos!$H$187,IF(AND(J155=Datos!$B$188,K155=Datos!$B$193),Datos!$D$188,IF(AND(J155=Datos!$B$188,K155=Datos!$B$194),Datos!$E$188,IF(AND(J155=Datos!$B$188,K155=Datos!$B$195),Datos!$F$188,IF(AND(J155=Datos!$B$188,K155=Datos!$B$196),Datos!$G$188,IF(AND(J155=Datos!$B$188,K155=Datos!$B$197),Datos!$H$188,IF(AND(J155=Datos!$B$189,K155=Datos!$B$193),Datos!$D$189,IF(AND(J155=Datos!$B$189,K155=Datos!$B$194),Datos!$E$189,IF(AND(J155=Datos!$B$189,K155=Datos!$B$195),Datos!$F$189,IF(AND(J155=Datos!$B$189,K155=Datos!$B$196),Datos!$G$189,IF(AND(J155=Datos!$B$189,K155=Datos!$B$197),Datos!$H$189,IF(AND(J155=Datos!$B$190,K155=Datos!$B$193),Datos!$D$190,IF(AND(J155=Datos!$B$190,K155=Datos!$B$194),Datos!$E$190,IF(AND(J155=Datos!$B$190,K155=Datos!$B$195),Datos!$F$190,IF(AND(J155=Datos!$B$190,K155=Datos!$B$196),Datos!$G$190,IF(AND(J155=Datos!$B$190,K155=Datos!$B$197),Datos!$H$190,"-")))))))))))))))))))))))))</f>
        <v>-</v>
      </c>
      <c r="M155" s="84"/>
      <c r="N155" s="83"/>
      <c r="O155" s="83"/>
      <c r="P155" s="83"/>
      <c r="Q155" s="83"/>
      <c r="R155" s="84"/>
      <c r="S155" s="83"/>
      <c r="T155" s="83"/>
      <c r="U155" s="83"/>
      <c r="V155" s="83"/>
      <c r="W155" s="82">
        <f>((IF(S155=Datos!$B$83,0,IF(S155=Datos!$B$84,5,IF(S155=Datos!$B$85,10,IF(S155=Datos!$B$86,15,IF(S155=Datos!$B$87,20,IF(S155=Datos!$B$88,25,0)))))))/100)+((IF(T155=Datos!$B$83,0,IF(T155=Datos!$B$84,5,IF(T155=Datos!$B$85,10,IF(T155=Datos!$B$86,15,IF(T155=Datos!$B$87,20,IF(T155=Datos!$B$88,25,0)))))))/100)+((IF(U155=Datos!$B$83,0,IF(U155=Datos!$B$84,5,IF(U155=Datos!$B$85,10,IF(U155=Datos!$B$86,15,IF(U155=Datos!$B$87,20,IF(U155=Datos!$B$88,25,0)))))))/100)+((IF(V155=Datos!$B$83,0,IF(V155=Datos!$B$84,5,IF(V155=Datos!$B$85,10,IF(V155=Datos!$B$86,15,IF(V155=Datos!$B$87,20,IF(V155=Datos!$B$88,25,0)))))))/100)</f>
        <v>0</v>
      </c>
      <c r="X155" s="435">
        <f>IF(ISERROR((IF(R155=Datos!$B$80,W155,0)+IF(R156=Datos!$B$80,W156,0)+IF(R157=Datos!$B$80,W157,0)+IF(R158=Datos!$B$80,W158,0)+IF(R159=Datos!$B$80,W159,0)+IF(R160=Datos!$B$80,W160,0))/(IF(R155=Datos!$B$80,1,0)+IF(R156=Datos!$B$80,1,0)+IF(R157=Datos!$B$80,1,0)+IF(R158=Datos!$B$80,1,0)+IF(R159=Datos!$B$80,1,0)+IF(R160=Datos!$B$80,1,0))),0,(IF(R155=Datos!$B$80,W155,0)+IF(R156=Datos!$B$80,W156,0)+IF(R157=Datos!$B$80,W157,0)+IF(R158=Datos!$B$80,W158,0)+IF(R159=Datos!$B$80,W159,0)+IF(R160=Datos!$B$80,W160,0))/(IF(R155=Datos!$B$80,1,0)+IF(R156=Datos!$B$80,1,0)+IF(R157=Datos!$B$80,1,0)+IF(R158=Datos!$B$80,1,0)+IF(R159=Datos!$B$80,1,0)+IF(R160=Datos!$B$80,1,0)))</f>
        <v>0</v>
      </c>
      <c r="Y155" s="425" t="str">
        <f>IF(J155="","-",(IF(X155&gt;0,(IF(J155=Datos!$B$65,Datos!$B$65,IF(AND(J155=Datos!$B$66,X155&gt;0.49),Datos!$B$65,IF(AND(J155=Datos!$B$67,X155&gt;0.74),Datos!$B$65,IF(AND(J155=Datos!$B$67,X155&lt;0.75,X155&gt;0.49),Datos!$B$66,IF(AND(J155=Datos!$B$68,X155&gt;0.74),Datos!$B$66,IF(AND(J155=Datos!$B$68,X155&lt;0.75,X155&gt;0.49),Datos!$B$67,IF(AND(J155=Datos!$B$69,X155&gt;0.74),Datos!$B$67,IF(AND(J155=Datos!$B$69,X155&lt;0.75,X155&gt;0.49),Datos!$B$68,J155))))))))),J155)))</f>
        <v>-</v>
      </c>
      <c r="Z155" s="422">
        <f>IF(ISERROR((IF(R155=Datos!$B$79,W155,0)+IF(R156=Datos!$B$79,W156,0)+IF(R157=Datos!$B$79,W157,0)+IF(R158=Datos!$B$79,W158,0)+IF(R159=Datos!$B$79,W159,0)+IF(R160=Datos!$B$79,W160,0))/(IF(R155=Datos!$B$79,1,0)+IF(R156=Datos!$B$79,1,0)+IF(R157=Datos!$B$79,1,0)+IF(R158=Datos!$B$79,1,0)+IF(R159=Datos!$B$79,1,0)+IF(R160=Datos!$B$79,1,0))),0,(IF(R155=Datos!$B$79,W155,0)+IF(R156=Datos!$B$79,W156,0)+IF(R157=Datos!$B$79,W157,0)+IF(R158=Datos!$B$79,W158,0)+IF(R159=Datos!$B$79,W159,0)+IF(R160=Datos!$B$79,W160,0))/(IF(R155=Datos!$B$79,1,0)+IF(R156=Datos!$B$79,1,0)+IF(R157=Datos!$B$79,1,0)+IF(R158=Datos!$B$79,1,0)+IF(R159=Datos!$B$79,1,0)+IF(R160=Datos!$B$79,1,0)))</f>
        <v>0</v>
      </c>
      <c r="AA155" s="425" t="str">
        <f>IF(K155="","-",(IF(Z155&gt;0,(IF(K155=Datos!$B$72,Datos!$B$72,IF(AND(K155=Datos!$B$73,Z155&gt;0.49),Datos!$B$72,IF(AND(K155=Datos!$B$74,Z155&gt;0.74),Datos!$B$72,IF(AND(K155=Datos!$B$74,Z155&lt;0.75,Z155&gt;0.49),Datos!$B$73,IF(AND(K155=Datos!$B$75,Z155&gt;0.74),Datos!$B$73,IF(AND(K155=Datos!$B$75,Z155&lt;0.75,Z155&gt;0.49),Datos!$B$74,IF(AND(K155=Datos!$B$76,Z155&gt;0.74),Datos!$B$74,IF(AND(K155=Datos!$B$76,Z155&lt;0.75,Z155&gt;0.49),Datos!$B$75,K155))))))))),K155)))</f>
        <v>-</v>
      </c>
      <c r="AB155" s="428" t="str">
        <f>IF(AND(Y155=Datos!$B$186,AA155=Datos!$B$193),Datos!$D$186,IF(AND(Y155=Datos!$B$186,AA155=Datos!$B$194),Datos!$E$186,IF(AND(Y155=Datos!$B$186,AA155=Datos!$B$195),Datos!$F$186,IF(AND(Y155=Datos!$B$186,AA155=Datos!$B$196),Datos!$G$186,IF(AND(Y155=Datos!$B$186,AA155=Datos!$B$197),Datos!$H$186,IF(AND(Y155=Datos!$B$187,AA155=Datos!$B$193),Datos!$D$187,IF(AND(Y155=Datos!$B$187,AA155=Datos!$B$194),Datos!$E$187,IF(AND(Y155=Datos!$B$187,AA155=Datos!$B$195),Datos!$F$187,IF(AND(Y155=Datos!$B$187,AA155=Datos!$B$196),Datos!$G$187,IF(AND(Y155=Datos!$B$187,AA155=Datos!$B$197),Datos!$H$187,IF(AND(Y155=Datos!$B$188,AA155=Datos!$B$193),Datos!$D$188,IF(AND(Y155=Datos!$B$188,AA155=Datos!$B$194),Datos!$E$188,IF(AND(Y155=Datos!$B$188,AA155=Datos!$B$195),Datos!$F$188,IF(AND(Y155=Datos!$B$188,AA155=Datos!$B$196),Datos!$G$188,IF(AND(Y155=Datos!$B$188,AA155=Datos!$B$197),Datos!$H$188,IF(AND(Y155=Datos!$B$189,AA155=Datos!$B$193),Datos!$D$189,IF(AND(Y155=Datos!$B$189,AA155=Datos!$B$194),Datos!$E$189,IF(AND(Y155=Datos!$B$189,AA155=Datos!$B$195),Datos!$F$189,IF(AND(Y155=Datos!$B$189,AA155=Datos!$B$196),Datos!$G$189,IF(AND(Y155=Datos!$B$189,AA155=Datos!$B$197),Datos!$H$189,IF(AND(Y155=Datos!$B$190,AA155=Datos!$B$193),Datos!$D$190,IF(AND(Y155=Datos!$B$190,AA155=Datos!$B$194),Datos!$E$190,IF(AND(Y155=Datos!$B$190,AA155=Datos!$B$195),Datos!$F$190,IF(AND(Y155=Datos!$B$190,AA155=Datos!$B$196),Datos!$G$190,IF(AND(Y155=Datos!$B$190,AA155=Datos!$B$197),Datos!$H$190,"-")))))))))))))))))))))))))</f>
        <v>-</v>
      </c>
      <c r="AC155" s="61"/>
    </row>
    <row r="156" spans="2:29" s="5" customFormat="1" ht="30" customHeight="1">
      <c r="B156" s="299"/>
      <c r="C156" s="439"/>
      <c r="D156" s="439"/>
      <c r="E156" s="443"/>
      <c r="F156" s="444"/>
      <c r="G156" s="246"/>
      <c r="H156" s="62"/>
      <c r="I156" s="63"/>
      <c r="J156" s="432"/>
      <c r="K156" s="432"/>
      <c r="L156" s="429"/>
      <c r="M156" s="63"/>
      <c r="N156" s="62"/>
      <c r="O156" s="62"/>
      <c r="P156" s="62"/>
      <c r="Q156" s="62"/>
      <c r="R156" s="63"/>
      <c r="S156" s="62"/>
      <c r="T156" s="62"/>
      <c r="U156" s="62"/>
      <c r="V156" s="62"/>
      <c r="W156" s="64">
        <f>((IF(S156=Datos!$B$83,0,IF(S156=Datos!$B$84,5,IF(S156=Datos!$B$85,10,IF(S156=Datos!$B$86,15,IF(S156=Datos!$B$87,20,IF(S156=Datos!$B$88,25,0)))))))/100)+((IF(T156=Datos!$B$83,0,IF(T156=Datos!$B$84,5,IF(T156=Datos!$B$85,10,IF(T156=Datos!$B$86,15,IF(T156=Datos!$B$87,20,IF(T156=Datos!$B$88,25,0)))))))/100)+((IF(U156=Datos!$B$83,0,IF(U156=Datos!$B$84,5,IF(U156=Datos!$B$85,10,IF(U156=Datos!$B$86,15,IF(U156=Datos!$B$87,20,IF(U156=Datos!$B$88,25,0)))))))/100)+((IF(V156=Datos!$B$83,0,IF(V156=Datos!$B$84,5,IF(V156=Datos!$B$85,10,IF(V156=Datos!$B$86,15,IF(V156=Datos!$B$87,20,IF(V156=Datos!$B$88,25,0)))))))/100)</f>
        <v>0</v>
      </c>
      <c r="X156" s="436"/>
      <c r="Y156" s="426"/>
      <c r="Z156" s="423"/>
      <c r="AA156" s="426"/>
      <c r="AB156" s="429"/>
      <c r="AC156" s="65"/>
    </row>
    <row r="157" spans="2:29" s="5" customFormat="1" ht="30" customHeight="1">
      <c r="B157" s="299"/>
      <c r="C157" s="439"/>
      <c r="D157" s="439"/>
      <c r="E157" s="443"/>
      <c r="F157" s="444"/>
      <c r="G157" s="246"/>
      <c r="H157" s="62"/>
      <c r="I157" s="63"/>
      <c r="J157" s="432"/>
      <c r="K157" s="432"/>
      <c r="L157" s="429"/>
      <c r="M157" s="63"/>
      <c r="N157" s="62"/>
      <c r="O157" s="62"/>
      <c r="P157" s="62"/>
      <c r="Q157" s="62"/>
      <c r="R157" s="63"/>
      <c r="S157" s="62"/>
      <c r="T157" s="62"/>
      <c r="U157" s="62"/>
      <c r="V157" s="62"/>
      <c r="W157" s="64">
        <f>((IF(S157=Datos!$B$83,0,IF(S157=Datos!$B$84,5,IF(S157=Datos!$B$85,10,IF(S157=Datos!$B$86,15,IF(S157=Datos!$B$87,20,IF(S157=Datos!$B$88,25,0)))))))/100)+((IF(T157=Datos!$B$83,0,IF(T157=Datos!$B$84,5,IF(T157=Datos!$B$85,10,IF(T157=Datos!$B$86,15,IF(T157=Datos!$B$87,20,IF(T157=Datos!$B$88,25,0)))))))/100)+((IF(U157=Datos!$B$83,0,IF(U157=Datos!$B$84,5,IF(U157=Datos!$B$85,10,IF(U157=Datos!$B$86,15,IF(U157=Datos!$B$87,20,IF(U157=Datos!$B$88,25,0)))))))/100)+((IF(V157=Datos!$B$83,0,IF(V157=Datos!$B$84,5,IF(V157=Datos!$B$85,10,IF(V157=Datos!$B$86,15,IF(V157=Datos!$B$87,20,IF(V157=Datos!$B$88,25,0)))))))/100)</f>
        <v>0</v>
      </c>
      <c r="X157" s="436"/>
      <c r="Y157" s="426"/>
      <c r="Z157" s="423"/>
      <c r="AA157" s="426"/>
      <c r="AB157" s="429"/>
      <c r="AC157" s="65"/>
    </row>
    <row r="158" spans="2:29" s="5" customFormat="1" ht="30" customHeight="1">
      <c r="B158" s="299"/>
      <c r="C158" s="439"/>
      <c r="D158" s="439"/>
      <c r="E158" s="443"/>
      <c r="F158" s="444"/>
      <c r="G158" s="246"/>
      <c r="H158" s="62"/>
      <c r="I158" s="63"/>
      <c r="J158" s="432"/>
      <c r="K158" s="432"/>
      <c r="L158" s="429"/>
      <c r="M158" s="63"/>
      <c r="N158" s="62"/>
      <c r="O158" s="62"/>
      <c r="P158" s="62"/>
      <c r="Q158" s="62"/>
      <c r="R158" s="63"/>
      <c r="S158" s="62"/>
      <c r="T158" s="62"/>
      <c r="U158" s="62"/>
      <c r="V158" s="62"/>
      <c r="W158" s="64">
        <f>((IF(S158=Datos!$B$83,0,IF(S158=Datos!$B$84,5,IF(S158=Datos!$B$85,10,IF(S158=Datos!$B$86,15,IF(S158=Datos!$B$87,20,IF(S158=Datos!$B$88,25,0)))))))/100)+((IF(T158=Datos!$B$83,0,IF(T158=Datos!$B$84,5,IF(T158=Datos!$B$85,10,IF(T158=Datos!$B$86,15,IF(T158=Datos!$B$87,20,IF(T158=Datos!$B$88,25,0)))))))/100)+((IF(U158=Datos!$B$83,0,IF(U158=Datos!$B$84,5,IF(U158=Datos!$B$85,10,IF(U158=Datos!$B$86,15,IF(U158=Datos!$B$87,20,IF(U158=Datos!$B$88,25,0)))))))/100)+((IF(V158=Datos!$B$83,0,IF(V158=Datos!$B$84,5,IF(V158=Datos!$B$85,10,IF(V158=Datos!$B$86,15,IF(V158=Datos!$B$87,20,IF(V158=Datos!$B$88,25,0)))))))/100)</f>
        <v>0</v>
      </c>
      <c r="X158" s="436"/>
      <c r="Y158" s="426"/>
      <c r="Z158" s="423"/>
      <c r="AA158" s="426"/>
      <c r="AB158" s="429"/>
      <c r="AC158" s="65"/>
    </row>
    <row r="159" spans="2:29" s="5" customFormat="1" ht="30" customHeight="1">
      <c r="B159" s="299"/>
      <c r="C159" s="439"/>
      <c r="D159" s="439"/>
      <c r="E159" s="443"/>
      <c r="F159" s="444"/>
      <c r="G159" s="246"/>
      <c r="H159" s="62"/>
      <c r="I159" s="63"/>
      <c r="J159" s="432"/>
      <c r="K159" s="432"/>
      <c r="L159" s="429"/>
      <c r="M159" s="63"/>
      <c r="N159" s="62"/>
      <c r="O159" s="62"/>
      <c r="P159" s="62"/>
      <c r="Q159" s="62"/>
      <c r="R159" s="63"/>
      <c r="S159" s="62"/>
      <c r="T159" s="62"/>
      <c r="U159" s="62"/>
      <c r="V159" s="62"/>
      <c r="W159" s="64">
        <f>((IF(S159=Datos!$B$83,0,IF(S159=Datos!$B$84,5,IF(S159=Datos!$B$85,10,IF(S159=Datos!$B$86,15,IF(S159=Datos!$B$87,20,IF(S159=Datos!$B$88,25,0)))))))/100)+((IF(T159=Datos!$B$83,0,IF(T159=Datos!$B$84,5,IF(T159=Datos!$B$85,10,IF(T159=Datos!$B$86,15,IF(T159=Datos!$B$87,20,IF(T159=Datos!$B$88,25,0)))))))/100)+((IF(U159=Datos!$B$83,0,IF(U159=Datos!$B$84,5,IF(U159=Datos!$B$85,10,IF(U159=Datos!$B$86,15,IF(U159=Datos!$B$87,20,IF(U159=Datos!$B$88,25,0)))))))/100)+((IF(V159=Datos!$B$83,0,IF(V159=Datos!$B$84,5,IF(V159=Datos!$B$85,10,IF(V159=Datos!$B$86,15,IF(V159=Datos!$B$87,20,IF(V159=Datos!$B$88,25,0)))))))/100)</f>
        <v>0</v>
      </c>
      <c r="X159" s="436"/>
      <c r="Y159" s="426"/>
      <c r="Z159" s="423"/>
      <c r="AA159" s="426"/>
      <c r="AB159" s="429"/>
      <c r="AC159" s="65"/>
    </row>
    <row r="160" spans="2:29" s="5" customFormat="1" ht="30" customHeight="1" thickBot="1">
      <c r="B160" s="300"/>
      <c r="C160" s="440"/>
      <c r="D160" s="440"/>
      <c r="E160" s="445"/>
      <c r="F160" s="446"/>
      <c r="G160" s="247"/>
      <c r="H160" s="88"/>
      <c r="I160" s="86"/>
      <c r="J160" s="433"/>
      <c r="K160" s="433"/>
      <c r="L160" s="430"/>
      <c r="M160" s="86"/>
      <c r="N160" s="88"/>
      <c r="O160" s="88"/>
      <c r="P160" s="88"/>
      <c r="Q160" s="88"/>
      <c r="R160" s="86"/>
      <c r="S160" s="88"/>
      <c r="T160" s="88"/>
      <c r="U160" s="88"/>
      <c r="V160" s="88"/>
      <c r="W160" s="87">
        <f>((IF(S160=Datos!$B$83,0,IF(S160=Datos!$B$84,5,IF(S160=Datos!$B$85,10,IF(S160=Datos!$B$86,15,IF(S160=Datos!$B$87,20,IF(S160=Datos!$B$88,25,0)))))))/100)+((IF(T160=Datos!$B$83,0,IF(T160=Datos!$B$84,5,IF(T160=Datos!$B$85,10,IF(T160=Datos!$B$86,15,IF(T160=Datos!$B$87,20,IF(T160=Datos!$B$88,25,0)))))))/100)+((IF(U160=Datos!$B$83,0,IF(U160=Datos!$B$84,5,IF(U160=Datos!$B$85,10,IF(U160=Datos!$B$86,15,IF(U160=Datos!$B$87,20,IF(U160=Datos!$B$88,25,0)))))))/100)+((IF(V160=Datos!$B$83,0,IF(V160=Datos!$B$84,5,IF(V160=Datos!$B$85,10,IF(V160=Datos!$B$86,15,IF(V160=Datos!$B$87,20,IF(V160=Datos!$B$88,25,0)))))))/100)</f>
        <v>0</v>
      </c>
      <c r="X160" s="437"/>
      <c r="Y160" s="427"/>
      <c r="Z160" s="424"/>
      <c r="AA160" s="427"/>
      <c r="AB160" s="430"/>
      <c r="AC160" s="69"/>
    </row>
    <row r="161" spans="2:29" s="5" customFormat="1" ht="30" customHeight="1">
      <c r="B161" s="298" t="str">
        <f>IF(Menú!$C$7="","-",Menú!$C$7)</f>
        <v>-</v>
      </c>
      <c r="C161" s="438"/>
      <c r="D161" s="438" t="str">
        <f>IF(B161="-","-",VLOOKUP(B161,Datos!$B$3:$C$25,2,FALSE))</f>
        <v>-</v>
      </c>
      <c r="E161" s="441"/>
      <c r="F161" s="442"/>
      <c r="G161" s="245"/>
      <c r="H161" s="83"/>
      <c r="I161" s="84"/>
      <c r="J161" s="431"/>
      <c r="K161" s="431"/>
      <c r="L161" s="428" t="str">
        <f>IF(AND(J161=Datos!$B$186,K161=Datos!$B$193),Datos!$D$186,IF(AND(J161=Datos!$B$186,K161=Datos!$B$194),Datos!$E$186,IF(AND(J161=Datos!$B$186,K161=Datos!$B$195),Datos!$F$186,IF(AND(J161=Datos!$B$186,K161=Datos!$B$196),Datos!$G$186,IF(AND(J161=Datos!$B$186,K161=Datos!$B$197),Datos!$H$186,IF(AND(J161=Datos!$B$187,K161=Datos!$B$193),Datos!$D$187,IF(AND(J161=Datos!$B$187,K161=Datos!$B$194),Datos!$E$187,IF(AND(J161=Datos!$B$187,K161=Datos!$B$195),Datos!$F$187,IF(AND(J161=Datos!$B$187,K161=Datos!$B$196),Datos!$G$187,IF(AND(J161=Datos!$B$187,K161=Datos!$B$197),Datos!$H$187,IF(AND(J161=Datos!$B$188,K161=Datos!$B$193),Datos!$D$188,IF(AND(J161=Datos!$B$188,K161=Datos!$B$194),Datos!$E$188,IF(AND(J161=Datos!$B$188,K161=Datos!$B$195),Datos!$F$188,IF(AND(J161=Datos!$B$188,K161=Datos!$B$196),Datos!$G$188,IF(AND(J161=Datos!$B$188,K161=Datos!$B$197),Datos!$H$188,IF(AND(J161=Datos!$B$189,K161=Datos!$B$193),Datos!$D$189,IF(AND(J161=Datos!$B$189,K161=Datos!$B$194),Datos!$E$189,IF(AND(J161=Datos!$B$189,K161=Datos!$B$195),Datos!$F$189,IF(AND(J161=Datos!$B$189,K161=Datos!$B$196),Datos!$G$189,IF(AND(J161=Datos!$B$189,K161=Datos!$B$197),Datos!$H$189,IF(AND(J161=Datos!$B$190,K161=Datos!$B$193),Datos!$D$190,IF(AND(J161=Datos!$B$190,K161=Datos!$B$194),Datos!$E$190,IF(AND(J161=Datos!$B$190,K161=Datos!$B$195),Datos!$F$190,IF(AND(J161=Datos!$B$190,K161=Datos!$B$196),Datos!$G$190,IF(AND(J161=Datos!$B$190,K161=Datos!$B$197),Datos!$H$190,"-")))))))))))))))))))))))))</f>
        <v>-</v>
      </c>
      <c r="M161" s="84"/>
      <c r="N161" s="83"/>
      <c r="O161" s="83"/>
      <c r="P161" s="83"/>
      <c r="Q161" s="83"/>
      <c r="R161" s="84"/>
      <c r="S161" s="83"/>
      <c r="T161" s="83"/>
      <c r="U161" s="83"/>
      <c r="V161" s="83"/>
      <c r="W161" s="82">
        <f>((IF(S161=Datos!$B$83,0,IF(S161=Datos!$B$84,5,IF(S161=Datos!$B$85,10,IF(S161=Datos!$B$86,15,IF(S161=Datos!$B$87,20,IF(S161=Datos!$B$88,25,0)))))))/100)+((IF(T161=Datos!$B$83,0,IF(T161=Datos!$B$84,5,IF(T161=Datos!$B$85,10,IF(T161=Datos!$B$86,15,IF(T161=Datos!$B$87,20,IF(T161=Datos!$B$88,25,0)))))))/100)+((IF(U161=Datos!$B$83,0,IF(U161=Datos!$B$84,5,IF(U161=Datos!$B$85,10,IF(U161=Datos!$B$86,15,IF(U161=Datos!$B$87,20,IF(U161=Datos!$B$88,25,0)))))))/100)+((IF(V161=Datos!$B$83,0,IF(V161=Datos!$B$84,5,IF(V161=Datos!$B$85,10,IF(V161=Datos!$B$86,15,IF(V161=Datos!$B$87,20,IF(V161=Datos!$B$88,25,0)))))))/100)</f>
        <v>0</v>
      </c>
      <c r="X161" s="435">
        <f>IF(ISERROR((IF(R161=Datos!$B$80,W161,0)+IF(R162=Datos!$B$80,W162,0)+IF(R163=Datos!$B$80,W163,0)+IF(R164=Datos!$B$80,W164,0)+IF(R165=Datos!$B$80,W165,0)+IF(R166=Datos!$B$80,W166,0))/(IF(R161=Datos!$B$80,1,0)+IF(R162=Datos!$B$80,1,0)+IF(R163=Datos!$B$80,1,0)+IF(R164=Datos!$B$80,1,0)+IF(R165=Datos!$B$80,1,0)+IF(R166=Datos!$B$80,1,0))),0,(IF(R161=Datos!$B$80,W161,0)+IF(R162=Datos!$B$80,W162,0)+IF(R163=Datos!$B$80,W163,0)+IF(R164=Datos!$B$80,W164,0)+IF(R165=Datos!$B$80,W165,0)+IF(R166=Datos!$B$80,W166,0))/(IF(R161=Datos!$B$80,1,0)+IF(R162=Datos!$B$80,1,0)+IF(R163=Datos!$B$80,1,0)+IF(R164=Datos!$B$80,1,0)+IF(R165=Datos!$B$80,1,0)+IF(R166=Datos!$B$80,1,0)))</f>
        <v>0</v>
      </c>
      <c r="Y161" s="425" t="str">
        <f>IF(J161="","-",(IF(X161&gt;0,(IF(J161=Datos!$B$65,Datos!$B$65,IF(AND(J161=Datos!$B$66,X161&gt;0.49),Datos!$B$65,IF(AND(J161=Datos!$B$67,X161&gt;0.74),Datos!$B$65,IF(AND(J161=Datos!$B$67,X161&lt;0.75,X161&gt;0.49),Datos!$B$66,IF(AND(J161=Datos!$B$68,X161&gt;0.74),Datos!$B$66,IF(AND(J161=Datos!$B$68,X161&lt;0.75,X161&gt;0.49),Datos!$B$67,IF(AND(J161=Datos!$B$69,X161&gt;0.74),Datos!$B$67,IF(AND(J161=Datos!$B$69,X161&lt;0.75,X161&gt;0.49),Datos!$B$68,J161))))))))),J161)))</f>
        <v>-</v>
      </c>
      <c r="Z161" s="422">
        <f>IF(ISERROR((IF(R161=Datos!$B$79,W161,0)+IF(R162=Datos!$B$79,W162,0)+IF(R163=Datos!$B$79,W163,0)+IF(R164=Datos!$B$79,W164,0)+IF(R165=Datos!$B$79,W165,0)+IF(R166=Datos!$B$79,W166,0))/(IF(R161=Datos!$B$79,1,0)+IF(R162=Datos!$B$79,1,0)+IF(R163=Datos!$B$79,1,0)+IF(R164=Datos!$B$79,1,0)+IF(R165=Datos!$B$79,1,0)+IF(R166=Datos!$B$79,1,0))),0,(IF(R161=Datos!$B$79,W161,0)+IF(R162=Datos!$B$79,W162,0)+IF(R163=Datos!$B$79,W163,0)+IF(R164=Datos!$B$79,W164,0)+IF(R165=Datos!$B$79,W165,0)+IF(R166=Datos!$B$79,W166,0))/(IF(R161=Datos!$B$79,1,0)+IF(R162=Datos!$B$79,1,0)+IF(R163=Datos!$B$79,1,0)+IF(R164=Datos!$B$79,1,0)+IF(R165=Datos!$B$79,1,0)+IF(R166=Datos!$B$79,1,0)))</f>
        <v>0</v>
      </c>
      <c r="AA161" s="425" t="str">
        <f>IF(K161="","-",(IF(Z161&gt;0,(IF(K161=Datos!$B$72,Datos!$B$72,IF(AND(K161=Datos!$B$73,Z161&gt;0.49),Datos!$B$72,IF(AND(K161=Datos!$B$74,Z161&gt;0.74),Datos!$B$72,IF(AND(K161=Datos!$B$74,Z161&lt;0.75,Z161&gt;0.49),Datos!$B$73,IF(AND(K161=Datos!$B$75,Z161&gt;0.74),Datos!$B$73,IF(AND(K161=Datos!$B$75,Z161&lt;0.75,Z161&gt;0.49),Datos!$B$74,IF(AND(K161=Datos!$B$76,Z161&gt;0.74),Datos!$B$74,IF(AND(K161=Datos!$B$76,Z161&lt;0.75,Z161&gt;0.49),Datos!$B$75,K161))))))))),K161)))</f>
        <v>-</v>
      </c>
      <c r="AB161" s="428" t="str">
        <f>IF(AND(Y161=Datos!$B$186,AA161=Datos!$B$193),Datos!$D$186,IF(AND(Y161=Datos!$B$186,AA161=Datos!$B$194),Datos!$E$186,IF(AND(Y161=Datos!$B$186,AA161=Datos!$B$195),Datos!$F$186,IF(AND(Y161=Datos!$B$186,AA161=Datos!$B$196),Datos!$G$186,IF(AND(Y161=Datos!$B$186,AA161=Datos!$B$197),Datos!$H$186,IF(AND(Y161=Datos!$B$187,AA161=Datos!$B$193),Datos!$D$187,IF(AND(Y161=Datos!$B$187,AA161=Datos!$B$194),Datos!$E$187,IF(AND(Y161=Datos!$B$187,AA161=Datos!$B$195),Datos!$F$187,IF(AND(Y161=Datos!$B$187,AA161=Datos!$B$196),Datos!$G$187,IF(AND(Y161=Datos!$B$187,AA161=Datos!$B$197),Datos!$H$187,IF(AND(Y161=Datos!$B$188,AA161=Datos!$B$193),Datos!$D$188,IF(AND(Y161=Datos!$B$188,AA161=Datos!$B$194),Datos!$E$188,IF(AND(Y161=Datos!$B$188,AA161=Datos!$B$195),Datos!$F$188,IF(AND(Y161=Datos!$B$188,AA161=Datos!$B$196),Datos!$G$188,IF(AND(Y161=Datos!$B$188,AA161=Datos!$B$197),Datos!$H$188,IF(AND(Y161=Datos!$B$189,AA161=Datos!$B$193),Datos!$D$189,IF(AND(Y161=Datos!$B$189,AA161=Datos!$B$194),Datos!$E$189,IF(AND(Y161=Datos!$B$189,AA161=Datos!$B$195),Datos!$F$189,IF(AND(Y161=Datos!$B$189,AA161=Datos!$B$196),Datos!$G$189,IF(AND(Y161=Datos!$B$189,AA161=Datos!$B$197),Datos!$H$189,IF(AND(Y161=Datos!$B$190,AA161=Datos!$B$193),Datos!$D$190,IF(AND(Y161=Datos!$B$190,AA161=Datos!$B$194),Datos!$E$190,IF(AND(Y161=Datos!$B$190,AA161=Datos!$B$195),Datos!$F$190,IF(AND(Y161=Datos!$B$190,AA161=Datos!$B$196),Datos!$G$190,IF(AND(Y161=Datos!$B$190,AA161=Datos!$B$197),Datos!$H$190,"-")))))))))))))))))))))))))</f>
        <v>-</v>
      </c>
      <c r="AC161" s="61"/>
    </row>
    <row r="162" spans="2:29" s="5" customFormat="1" ht="30" customHeight="1">
      <c r="B162" s="299"/>
      <c r="C162" s="439"/>
      <c r="D162" s="439"/>
      <c r="E162" s="443"/>
      <c r="F162" s="444"/>
      <c r="G162" s="246"/>
      <c r="H162" s="62"/>
      <c r="I162" s="63"/>
      <c r="J162" s="432"/>
      <c r="K162" s="432"/>
      <c r="L162" s="429"/>
      <c r="M162" s="63"/>
      <c r="N162" s="62"/>
      <c r="O162" s="62"/>
      <c r="P162" s="62"/>
      <c r="Q162" s="62"/>
      <c r="R162" s="63"/>
      <c r="S162" s="62"/>
      <c r="T162" s="62"/>
      <c r="U162" s="62"/>
      <c r="V162" s="62"/>
      <c r="W162" s="64">
        <f>((IF(S162=Datos!$B$83,0,IF(S162=Datos!$B$84,5,IF(S162=Datos!$B$85,10,IF(S162=Datos!$B$86,15,IF(S162=Datos!$B$87,20,IF(S162=Datos!$B$88,25,0)))))))/100)+((IF(T162=Datos!$B$83,0,IF(T162=Datos!$B$84,5,IF(T162=Datos!$B$85,10,IF(T162=Datos!$B$86,15,IF(T162=Datos!$B$87,20,IF(T162=Datos!$B$88,25,0)))))))/100)+((IF(U162=Datos!$B$83,0,IF(U162=Datos!$B$84,5,IF(U162=Datos!$B$85,10,IF(U162=Datos!$B$86,15,IF(U162=Datos!$B$87,20,IF(U162=Datos!$B$88,25,0)))))))/100)+((IF(V162=Datos!$B$83,0,IF(V162=Datos!$B$84,5,IF(V162=Datos!$B$85,10,IF(V162=Datos!$B$86,15,IF(V162=Datos!$B$87,20,IF(V162=Datos!$B$88,25,0)))))))/100)</f>
        <v>0</v>
      </c>
      <c r="X162" s="436"/>
      <c r="Y162" s="426"/>
      <c r="Z162" s="423"/>
      <c r="AA162" s="426"/>
      <c r="AB162" s="429"/>
      <c r="AC162" s="65"/>
    </row>
    <row r="163" spans="2:29" s="5" customFormat="1" ht="30" customHeight="1">
      <c r="B163" s="299"/>
      <c r="C163" s="439"/>
      <c r="D163" s="439"/>
      <c r="E163" s="443"/>
      <c r="F163" s="444"/>
      <c r="G163" s="246"/>
      <c r="H163" s="62"/>
      <c r="I163" s="63"/>
      <c r="J163" s="432"/>
      <c r="K163" s="432"/>
      <c r="L163" s="429"/>
      <c r="M163" s="63"/>
      <c r="N163" s="62"/>
      <c r="O163" s="62"/>
      <c r="P163" s="62"/>
      <c r="Q163" s="62"/>
      <c r="R163" s="63"/>
      <c r="S163" s="62"/>
      <c r="T163" s="62"/>
      <c r="U163" s="62"/>
      <c r="V163" s="62"/>
      <c r="W163" s="64">
        <f>((IF(S163=Datos!$B$83,0,IF(S163=Datos!$B$84,5,IF(S163=Datos!$B$85,10,IF(S163=Datos!$B$86,15,IF(S163=Datos!$B$87,20,IF(S163=Datos!$B$88,25,0)))))))/100)+((IF(T163=Datos!$B$83,0,IF(T163=Datos!$B$84,5,IF(T163=Datos!$B$85,10,IF(T163=Datos!$B$86,15,IF(T163=Datos!$B$87,20,IF(T163=Datos!$B$88,25,0)))))))/100)+((IF(U163=Datos!$B$83,0,IF(U163=Datos!$B$84,5,IF(U163=Datos!$B$85,10,IF(U163=Datos!$B$86,15,IF(U163=Datos!$B$87,20,IF(U163=Datos!$B$88,25,0)))))))/100)+((IF(V163=Datos!$B$83,0,IF(V163=Datos!$B$84,5,IF(V163=Datos!$B$85,10,IF(V163=Datos!$B$86,15,IF(V163=Datos!$B$87,20,IF(V163=Datos!$B$88,25,0)))))))/100)</f>
        <v>0</v>
      </c>
      <c r="X163" s="436"/>
      <c r="Y163" s="426"/>
      <c r="Z163" s="423"/>
      <c r="AA163" s="426"/>
      <c r="AB163" s="429"/>
      <c r="AC163" s="65"/>
    </row>
    <row r="164" spans="2:29" s="5" customFormat="1" ht="30" customHeight="1">
      <c r="B164" s="299"/>
      <c r="C164" s="439"/>
      <c r="D164" s="439"/>
      <c r="E164" s="443"/>
      <c r="F164" s="444"/>
      <c r="G164" s="246"/>
      <c r="H164" s="62"/>
      <c r="I164" s="63"/>
      <c r="J164" s="432"/>
      <c r="K164" s="432"/>
      <c r="L164" s="429"/>
      <c r="M164" s="63"/>
      <c r="N164" s="62"/>
      <c r="O164" s="62"/>
      <c r="P164" s="62"/>
      <c r="Q164" s="62"/>
      <c r="R164" s="63"/>
      <c r="S164" s="62"/>
      <c r="T164" s="62"/>
      <c r="U164" s="62"/>
      <c r="V164" s="62"/>
      <c r="W164" s="64">
        <f>((IF(S164=Datos!$B$83,0,IF(S164=Datos!$B$84,5,IF(S164=Datos!$B$85,10,IF(S164=Datos!$B$86,15,IF(S164=Datos!$B$87,20,IF(S164=Datos!$B$88,25,0)))))))/100)+((IF(T164=Datos!$B$83,0,IF(T164=Datos!$B$84,5,IF(T164=Datos!$B$85,10,IF(T164=Datos!$B$86,15,IF(T164=Datos!$B$87,20,IF(T164=Datos!$B$88,25,0)))))))/100)+((IF(U164=Datos!$B$83,0,IF(U164=Datos!$B$84,5,IF(U164=Datos!$B$85,10,IF(U164=Datos!$B$86,15,IF(U164=Datos!$B$87,20,IF(U164=Datos!$B$88,25,0)))))))/100)+((IF(V164=Datos!$B$83,0,IF(V164=Datos!$B$84,5,IF(V164=Datos!$B$85,10,IF(V164=Datos!$B$86,15,IF(V164=Datos!$B$87,20,IF(V164=Datos!$B$88,25,0)))))))/100)</f>
        <v>0</v>
      </c>
      <c r="X164" s="436"/>
      <c r="Y164" s="426"/>
      <c r="Z164" s="423"/>
      <c r="AA164" s="426"/>
      <c r="AB164" s="429"/>
      <c r="AC164" s="65"/>
    </row>
    <row r="165" spans="2:29" s="5" customFormat="1" ht="30" customHeight="1">
      <c r="B165" s="299"/>
      <c r="C165" s="439"/>
      <c r="D165" s="439"/>
      <c r="E165" s="443"/>
      <c r="F165" s="444"/>
      <c r="G165" s="246"/>
      <c r="H165" s="62"/>
      <c r="I165" s="63"/>
      <c r="J165" s="432"/>
      <c r="K165" s="432"/>
      <c r="L165" s="429"/>
      <c r="M165" s="63"/>
      <c r="N165" s="62"/>
      <c r="O165" s="62"/>
      <c r="P165" s="62"/>
      <c r="Q165" s="62"/>
      <c r="R165" s="63"/>
      <c r="S165" s="62"/>
      <c r="T165" s="62"/>
      <c r="U165" s="62"/>
      <c r="V165" s="62"/>
      <c r="W165" s="64">
        <f>((IF(S165=Datos!$B$83,0,IF(S165=Datos!$B$84,5,IF(S165=Datos!$B$85,10,IF(S165=Datos!$B$86,15,IF(S165=Datos!$B$87,20,IF(S165=Datos!$B$88,25,0)))))))/100)+((IF(T165=Datos!$B$83,0,IF(T165=Datos!$B$84,5,IF(T165=Datos!$B$85,10,IF(T165=Datos!$B$86,15,IF(T165=Datos!$B$87,20,IF(T165=Datos!$B$88,25,0)))))))/100)+((IF(U165=Datos!$B$83,0,IF(U165=Datos!$B$84,5,IF(U165=Datos!$B$85,10,IF(U165=Datos!$B$86,15,IF(U165=Datos!$B$87,20,IF(U165=Datos!$B$88,25,0)))))))/100)+((IF(V165=Datos!$B$83,0,IF(V165=Datos!$B$84,5,IF(V165=Datos!$B$85,10,IF(V165=Datos!$B$86,15,IF(V165=Datos!$B$87,20,IF(V165=Datos!$B$88,25,0)))))))/100)</f>
        <v>0</v>
      </c>
      <c r="X165" s="436"/>
      <c r="Y165" s="426"/>
      <c r="Z165" s="423"/>
      <c r="AA165" s="426"/>
      <c r="AB165" s="429"/>
      <c r="AC165" s="65"/>
    </row>
    <row r="166" spans="2:29" s="5" customFormat="1" ht="30" customHeight="1" thickBot="1">
      <c r="B166" s="300"/>
      <c r="C166" s="440"/>
      <c r="D166" s="440"/>
      <c r="E166" s="445"/>
      <c r="F166" s="446"/>
      <c r="G166" s="247"/>
      <c r="H166" s="88"/>
      <c r="I166" s="86"/>
      <c r="J166" s="433"/>
      <c r="K166" s="433"/>
      <c r="L166" s="430"/>
      <c r="M166" s="86"/>
      <c r="N166" s="88"/>
      <c r="O166" s="88"/>
      <c r="P166" s="88"/>
      <c r="Q166" s="88"/>
      <c r="R166" s="86"/>
      <c r="S166" s="88"/>
      <c r="T166" s="88"/>
      <c r="U166" s="88"/>
      <c r="V166" s="88"/>
      <c r="W166" s="87">
        <f>((IF(S166=Datos!$B$83,0,IF(S166=Datos!$B$84,5,IF(S166=Datos!$B$85,10,IF(S166=Datos!$B$86,15,IF(S166=Datos!$B$87,20,IF(S166=Datos!$B$88,25,0)))))))/100)+((IF(T166=Datos!$B$83,0,IF(T166=Datos!$B$84,5,IF(T166=Datos!$B$85,10,IF(T166=Datos!$B$86,15,IF(T166=Datos!$B$87,20,IF(T166=Datos!$B$88,25,0)))))))/100)+((IF(U166=Datos!$B$83,0,IF(U166=Datos!$B$84,5,IF(U166=Datos!$B$85,10,IF(U166=Datos!$B$86,15,IF(U166=Datos!$B$87,20,IF(U166=Datos!$B$88,25,0)))))))/100)+((IF(V166=Datos!$B$83,0,IF(V166=Datos!$B$84,5,IF(V166=Datos!$B$85,10,IF(V166=Datos!$B$86,15,IF(V166=Datos!$B$87,20,IF(V166=Datos!$B$88,25,0)))))))/100)</f>
        <v>0</v>
      </c>
      <c r="X166" s="437"/>
      <c r="Y166" s="427"/>
      <c r="Z166" s="424"/>
      <c r="AA166" s="427"/>
      <c r="AB166" s="430"/>
      <c r="AC166" s="69"/>
    </row>
    <row r="167" spans="2:29" s="5" customFormat="1" ht="30" customHeight="1">
      <c r="B167" s="298" t="str">
        <f>IF(Menú!$C$7="","-",Menú!$C$7)</f>
        <v>-</v>
      </c>
      <c r="C167" s="438"/>
      <c r="D167" s="438" t="str">
        <f>IF(B167="-","-",VLOOKUP(B167,Datos!$B$3:$C$25,2,FALSE))</f>
        <v>-</v>
      </c>
      <c r="E167" s="441"/>
      <c r="F167" s="442"/>
      <c r="G167" s="245"/>
      <c r="H167" s="83"/>
      <c r="I167" s="84"/>
      <c r="J167" s="431"/>
      <c r="K167" s="431"/>
      <c r="L167" s="428" t="str">
        <f>IF(AND(J167=Datos!$B$186,K167=Datos!$B$193),Datos!$D$186,IF(AND(J167=Datos!$B$186,K167=Datos!$B$194),Datos!$E$186,IF(AND(J167=Datos!$B$186,K167=Datos!$B$195),Datos!$F$186,IF(AND(J167=Datos!$B$186,K167=Datos!$B$196),Datos!$G$186,IF(AND(J167=Datos!$B$186,K167=Datos!$B$197),Datos!$H$186,IF(AND(J167=Datos!$B$187,K167=Datos!$B$193),Datos!$D$187,IF(AND(J167=Datos!$B$187,K167=Datos!$B$194),Datos!$E$187,IF(AND(J167=Datos!$B$187,K167=Datos!$B$195),Datos!$F$187,IF(AND(J167=Datos!$B$187,K167=Datos!$B$196),Datos!$G$187,IF(AND(J167=Datos!$B$187,K167=Datos!$B$197),Datos!$H$187,IF(AND(J167=Datos!$B$188,K167=Datos!$B$193),Datos!$D$188,IF(AND(J167=Datos!$B$188,K167=Datos!$B$194),Datos!$E$188,IF(AND(J167=Datos!$B$188,K167=Datos!$B$195),Datos!$F$188,IF(AND(J167=Datos!$B$188,K167=Datos!$B$196),Datos!$G$188,IF(AND(J167=Datos!$B$188,K167=Datos!$B$197),Datos!$H$188,IF(AND(J167=Datos!$B$189,K167=Datos!$B$193),Datos!$D$189,IF(AND(J167=Datos!$B$189,K167=Datos!$B$194),Datos!$E$189,IF(AND(J167=Datos!$B$189,K167=Datos!$B$195),Datos!$F$189,IF(AND(J167=Datos!$B$189,K167=Datos!$B$196),Datos!$G$189,IF(AND(J167=Datos!$B$189,K167=Datos!$B$197),Datos!$H$189,IF(AND(J167=Datos!$B$190,K167=Datos!$B$193),Datos!$D$190,IF(AND(J167=Datos!$B$190,K167=Datos!$B$194),Datos!$E$190,IF(AND(J167=Datos!$B$190,K167=Datos!$B$195),Datos!$F$190,IF(AND(J167=Datos!$B$190,K167=Datos!$B$196),Datos!$G$190,IF(AND(J167=Datos!$B$190,K167=Datos!$B$197),Datos!$H$190,"-")))))))))))))))))))))))))</f>
        <v>-</v>
      </c>
      <c r="M167" s="84"/>
      <c r="N167" s="83"/>
      <c r="O167" s="83"/>
      <c r="P167" s="83"/>
      <c r="Q167" s="83"/>
      <c r="R167" s="84"/>
      <c r="S167" s="83"/>
      <c r="T167" s="83"/>
      <c r="U167" s="83"/>
      <c r="V167" s="83"/>
      <c r="W167" s="82">
        <f>((IF(S167=Datos!$B$83,0,IF(S167=Datos!$B$84,5,IF(S167=Datos!$B$85,10,IF(S167=Datos!$B$86,15,IF(S167=Datos!$B$87,20,IF(S167=Datos!$B$88,25,0)))))))/100)+((IF(T167=Datos!$B$83,0,IF(T167=Datos!$B$84,5,IF(T167=Datos!$B$85,10,IF(T167=Datos!$B$86,15,IF(T167=Datos!$B$87,20,IF(T167=Datos!$B$88,25,0)))))))/100)+((IF(U167=Datos!$B$83,0,IF(U167=Datos!$B$84,5,IF(U167=Datos!$B$85,10,IF(U167=Datos!$B$86,15,IF(U167=Datos!$B$87,20,IF(U167=Datos!$B$88,25,0)))))))/100)+((IF(V167=Datos!$B$83,0,IF(V167=Datos!$B$84,5,IF(V167=Datos!$B$85,10,IF(V167=Datos!$B$86,15,IF(V167=Datos!$B$87,20,IF(V167=Datos!$B$88,25,0)))))))/100)</f>
        <v>0</v>
      </c>
      <c r="X167" s="435">
        <f>IF(ISERROR((IF(R167=Datos!$B$80,W167,0)+IF(R168=Datos!$B$80,W168,0)+IF(R169=Datos!$B$80,W169,0)+IF(R170=Datos!$B$80,W170,0)+IF(R171=Datos!$B$80,W171,0)+IF(R172=Datos!$B$80,W172,0))/(IF(R167=Datos!$B$80,1,0)+IF(R168=Datos!$B$80,1,0)+IF(R169=Datos!$B$80,1,0)+IF(R170=Datos!$B$80,1,0)+IF(R171=Datos!$B$80,1,0)+IF(R172=Datos!$B$80,1,0))),0,(IF(R167=Datos!$B$80,W167,0)+IF(R168=Datos!$B$80,W168,0)+IF(R169=Datos!$B$80,W169,0)+IF(R170=Datos!$B$80,W170,0)+IF(R171=Datos!$B$80,W171,0)+IF(R172=Datos!$B$80,W172,0))/(IF(R167=Datos!$B$80,1,0)+IF(R168=Datos!$B$80,1,0)+IF(R169=Datos!$B$80,1,0)+IF(R170=Datos!$B$80,1,0)+IF(R171=Datos!$B$80,1,0)+IF(R172=Datos!$B$80,1,0)))</f>
        <v>0</v>
      </c>
      <c r="Y167" s="425" t="str">
        <f>IF(J167="","-",(IF(X167&gt;0,(IF(J167=Datos!$B$65,Datos!$B$65,IF(AND(J167=Datos!$B$66,X167&gt;0.49),Datos!$B$65,IF(AND(J167=Datos!$B$67,X167&gt;0.74),Datos!$B$65,IF(AND(J167=Datos!$B$67,X167&lt;0.75,X167&gt;0.49),Datos!$B$66,IF(AND(J167=Datos!$B$68,X167&gt;0.74),Datos!$B$66,IF(AND(J167=Datos!$B$68,X167&lt;0.75,X167&gt;0.49),Datos!$B$67,IF(AND(J167=Datos!$B$69,X167&gt;0.74),Datos!$B$67,IF(AND(J167=Datos!$B$69,X167&lt;0.75,X167&gt;0.49),Datos!$B$68,J167))))))))),J167)))</f>
        <v>-</v>
      </c>
      <c r="Z167" s="422">
        <f>IF(ISERROR((IF(R167=Datos!$B$79,W167,0)+IF(R168=Datos!$B$79,W168,0)+IF(R169=Datos!$B$79,W169,0)+IF(R170=Datos!$B$79,W170,0)+IF(R171=Datos!$B$79,W171,0)+IF(R172=Datos!$B$79,W172,0))/(IF(R167=Datos!$B$79,1,0)+IF(R168=Datos!$B$79,1,0)+IF(R169=Datos!$B$79,1,0)+IF(R170=Datos!$B$79,1,0)+IF(R171=Datos!$B$79,1,0)+IF(R172=Datos!$B$79,1,0))),0,(IF(R167=Datos!$B$79,W167,0)+IF(R168=Datos!$B$79,W168,0)+IF(R169=Datos!$B$79,W169,0)+IF(R170=Datos!$B$79,W170,0)+IF(R171=Datos!$B$79,W171,0)+IF(R172=Datos!$B$79,W172,0))/(IF(R167=Datos!$B$79,1,0)+IF(R168=Datos!$B$79,1,0)+IF(R169=Datos!$B$79,1,0)+IF(R170=Datos!$B$79,1,0)+IF(R171=Datos!$B$79,1,0)+IF(R172=Datos!$B$79,1,0)))</f>
        <v>0</v>
      </c>
      <c r="AA167" s="425" t="str">
        <f>IF(K167="","-",(IF(Z167&gt;0,(IF(K167=Datos!$B$72,Datos!$B$72,IF(AND(K167=Datos!$B$73,Z167&gt;0.49),Datos!$B$72,IF(AND(K167=Datos!$B$74,Z167&gt;0.74),Datos!$B$72,IF(AND(K167=Datos!$B$74,Z167&lt;0.75,Z167&gt;0.49),Datos!$B$73,IF(AND(K167=Datos!$B$75,Z167&gt;0.74),Datos!$B$73,IF(AND(K167=Datos!$B$75,Z167&lt;0.75,Z167&gt;0.49),Datos!$B$74,IF(AND(K167=Datos!$B$76,Z167&gt;0.74),Datos!$B$74,IF(AND(K167=Datos!$B$76,Z167&lt;0.75,Z167&gt;0.49),Datos!$B$75,K167))))))))),K167)))</f>
        <v>-</v>
      </c>
      <c r="AB167" s="428" t="str">
        <f>IF(AND(Y167=Datos!$B$186,AA167=Datos!$B$193),Datos!$D$186,IF(AND(Y167=Datos!$B$186,AA167=Datos!$B$194),Datos!$E$186,IF(AND(Y167=Datos!$B$186,AA167=Datos!$B$195),Datos!$F$186,IF(AND(Y167=Datos!$B$186,AA167=Datos!$B$196),Datos!$G$186,IF(AND(Y167=Datos!$B$186,AA167=Datos!$B$197),Datos!$H$186,IF(AND(Y167=Datos!$B$187,AA167=Datos!$B$193),Datos!$D$187,IF(AND(Y167=Datos!$B$187,AA167=Datos!$B$194),Datos!$E$187,IF(AND(Y167=Datos!$B$187,AA167=Datos!$B$195),Datos!$F$187,IF(AND(Y167=Datos!$B$187,AA167=Datos!$B$196),Datos!$G$187,IF(AND(Y167=Datos!$B$187,AA167=Datos!$B$197),Datos!$H$187,IF(AND(Y167=Datos!$B$188,AA167=Datos!$B$193),Datos!$D$188,IF(AND(Y167=Datos!$B$188,AA167=Datos!$B$194),Datos!$E$188,IF(AND(Y167=Datos!$B$188,AA167=Datos!$B$195),Datos!$F$188,IF(AND(Y167=Datos!$B$188,AA167=Datos!$B$196),Datos!$G$188,IF(AND(Y167=Datos!$B$188,AA167=Datos!$B$197),Datos!$H$188,IF(AND(Y167=Datos!$B$189,AA167=Datos!$B$193),Datos!$D$189,IF(AND(Y167=Datos!$B$189,AA167=Datos!$B$194),Datos!$E$189,IF(AND(Y167=Datos!$B$189,AA167=Datos!$B$195),Datos!$F$189,IF(AND(Y167=Datos!$B$189,AA167=Datos!$B$196),Datos!$G$189,IF(AND(Y167=Datos!$B$189,AA167=Datos!$B$197),Datos!$H$189,IF(AND(Y167=Datos!$B$190,AA167=Datos!$B$193),Datos!$D$190,IF(AND(Y167=Datos!$B$190,AA167=Datos!$B$194),Datos!$E$190,IF(AND(Y167=Datos!$B$190,AA167=Datos!$B$195),Datos!$F$190,IF(AND(Y167=Datos!$B$190,AA167=Datos!$B$196),Datos!$G$190,IF(AND(Y167=Datos!$B$190,AA167=Datos!$B$197),Datos!$H$190,"-")))))))))))))))))))))))))</f>
        <v>-</v>
      </c>
      <c r="AC167" s="61"/>
    </row>
    <row r="168" spans="2:29" s="5" customFormat="1" ht="30" customHeight="1">
      <c r="B168" s="299"/>
      <c r="C168" s="439"/>
      <c r="D168" s="439"/>
      <c r="E168" s="443"/>
      <c r="F168" s="444"/>
      <c r="G168" s="246"/>
      <c r="H168" s="62"/>
      <c r="I168" s="63"/>
      <c r="J168" s="432"/>
      <c r="K168" s="432"/>
      <c r="L168" s="429"/>
      <c r="M168" s="63"/>
      <c r="N168" s="62"/>
      <c r="O168" s="62"/>
      <c r="P168" s="62"/>
      <c r="Q168" s="62"/>
      <c r="R168" s="63"/>
      <c r="S168" s="62"/>
      <c r="T168" s="62"/>
      <c r="U168" s="62"/>
      <c r="V168" s="62"/>
      <c r="W168" s="64">
        <f>((IF(S168=Datos!$B$83,0,IF(S168=Datos!$B$84,5,IF(S168=Datos!$B$85,10,IF(S168=Datos!$B$86,15,IF(S168=Datos!$B$87,20,IF(S168=Datos!$B$88,25,0)))))))/100)+((IF(T168=Datos!$B$83,0,IF(T168=Datos!$B$84,5,IF(T168=Datos!$B$85,10,IF(T168=Datos!$B$86,15,IF(T168=Datos!$B$87,20,IF(T168=Datos!$B$88,25,0)))))))/100)+((IF(U168=Datos!$B$83,0,IF(U168=Datos!$B$84,5,IF(U168=Datos!$B$85,10,IF(U168=Datos!$B$86,15,IF(U168=Datos!$B$87,20,IF(U168=Datos!$B$88,25,0)))))))/100)+((IF(V168=Datos!$B$83,0,IF(V168=Datos!$B$84,5,IF(V168=Datos!$B$85,10,IF(V168=Datos!$B$86,15,IF(V168=Datos!$B$87,20,IF(V168=Datos!$B$88,25,0)))))))/100)</f>
        <v>0</v>
      </c>
      <c r="X168" s="436"/>
      <c r="Y168" s="426"/>
      <c r="Z168" s="423"/>
      <c r="AA168" s="426"/>
      <c r="AB168" s="429"/>
      <c r="AC168" s="65"/>
    </row>
    <row r="169" spans="2:29" s="5" customFormat="1" ht="30" customHeight="1">
      <c r="B169" s="299"/>
      <c r="C169" s="439"/>
      <c r="D169" s="439"/>
      <c r="E169" s="443"/>
      <c r="F169" s="444"/>
      <c r="G169" s="246"/>
      <c r="H169" s="62"/>
      <c r="I169" s="63"/>
      <c r="J169" s="432"/>
      <c r="K169" s="432"/>
      <c r="L169" s="429"/>
      <c r="M169" s="63"/>
      <c r="N169" s="62"/>
      <c r="O169" s="62"/>
      <c r="P169" s="62"/>
      <c r="Q169" s="62"/>
      <c r="R169" s="63"/>
      <c r="S169" s="62"/>
      <c r="T169" s="62"/>
      <c r="U169" s="62"/>
      <c r="V169" s="62"/>
      <c r="W169" s="64">
        <f>((IF(S169=Datos!$B$83,0,IF(S169=Datos!$B$84,5,IF(S169=Datos!$B$85,10,IF(S169=Datos!$B$86,15,IF(S169=Datos!$B$87,20,IF(S169=Datos!$B$88,25,0)))))))/100)+((IF(T169=Datos!$B$83,0,IF(T169=Datos!$B$84,5,IF(T169=Datos!$B$85,10,IF(T169=Datos!$B$86,15,IF(T169=Datos!$B$87,20,IF(T169=Datos!$B$88,25,0)))))))/100)+((IF(U169=Datos!$B$83,0,IF(U169=Datos!$B$84,5,IF(U169=Datos!$B$85,10,IF(U169=Datos!$B$86,15,IF(U169=Datos!$B$87,20,IF(U169=Datos!$B$88,25,0)))))))/100)+((IF(V169=Datos!$B$83,0,IF(V169=Datos!$B$84,5,IF(V169=Datos!$B$85,10,IF(V169=Datos!$B$86,15,IF(V169=Datos!$B$87,20,IF(V169=Datos!$B$88,25,0)))))))/100)</f>
        <v>0</v>
      </c>
      <c r="X169" s="436"/>
      <c r="Y169" s="426"/>
      <c r="Z169" s="423"/>
      <c r="AA169" s="426"/>
      <c r="AB169" s="429"/>
      <c r="AC169" s="65"/>
    </row>
    <row r="170" spans="2:29" s="5" customFormat="1" ht="30" customHeight="1">
      <c r="B170" s="299"/>
      <c r="C170" s="439"/>
      <c r="D170" s="439"/>
      <c r="E170" s="443"/>
      <c r="F170" s="444"/>
      <c r="G170" s="246"/>
      <c r="H170" s="62"/>
      <c r="I170" s="63"/>
      <c r="J170" s="432"/>
      <c r="K170" s="432"/>
      <c r="L170" s="429"/>
      <c r="M170" s="63"/>
      <c r="N170" s="62"/>
      <c r="O170" s="62"/>
      <c r="P170" s="62"/>
      <c r="Q170" s="62"/>
      <c r="R170" s="63"/>
      <c r="S170" s="62"/>
      <c r="T170" s="62"/>
      <c r="U170" s="62"/>
      <c r="V170" s="62"/>
      <c r="W170" s="64">
        <f>((IF(S170=Datos!$B$83,0,IF(S170=Datos!$B$84,5,IF(S170=Datos!$B$85,10,IF(S170=Datos!$B$86,15,IF(S170=Datos!$B$87,20,IF(S170=Datos!$B$88,25,0)))))))/100)+((IF(T170=Datos!$B$83,0,IF(T170=Datos!$B$84,5,IF(T170=Datos!$B$85,10,IF(T170=Datos!$B$86,15,IF(T170=Datos!$B$87,20,IF(T170=Datos!$B$88,25,0)))))))/100)+((IF(U170=Datos!$B$83,0,IF(U170=Datos!$B$84,5,IF(U170=Datos!$B$85,10,IF(U170=Datos!$B$86,15,IF(U170=Datos!$B$87,20,IF(U170=Datos!$B$88,25,0)))))))/100)+((IF(V170=Datos!$B$83,0,IF(V170=Datos!$B$84,5,IF(V170=Datos!$B$85,10,IF(V170=Datos!$B$86,15,IF(V170=Datos!$B$87,20,IF(V170=Datos!$B$88,25,0)))))))/100)</f>
        <v>0</v>
      </c>
      <c r="X170" s="436"/>
      <c r="Y170" s="426"/>
      <c r="Z170" s="423"/>
      <c r="AA170" s="426"/>
      <c r="AB170" s="429"/>
      <c r="AC170" s="65"/>
    </row>
    <row r="171" spans="2:29" s="5" customFormat="1" ht="30" customHeight="1">
      <c r="B171" s="299"/>
      <c r="C171" s="439"/>
      <c r="D171" s="439"/>
      <c r="E171" s="443"/>
      <c r="F171" s="444"/>
      <c r="G171" s="246"/>
      <c r="H171" s="62"/>
      <c r="I171" s="63"/>
      <c r="J171" s="432"/>
      <c r="K171" s="432"/>
      <c r="L171" s="429"/>
      <c r="M171" s="63"/>
      <c r="N171" s="62"/>
      <c r="O171" s="62"/>
      <c r="P171" s="62"/>
      <c r="Q171" s="62"/>
      <c r="R171" s="63"/>
      <c r="S171" s="62"/>
      <c r="T171" s="62"/>
      <c r="U171" s="62"/>
      <c r="V171" s="62"/>
      <c r="W171" s="64">
        <f>((IF(S171=Datos!$B$83,0,IF(S171=Datos!$B$84,5,IF(S171=Datos!$B$85,10,IF(S171=Datos!$B$86,15,IF(S171=Datos!$B$87,20,IF(S171=Datos!$B$88,25,0)))))))/100)+((IF(T171=Datos!$B$83,0,IF(T171=Datos!$B$84,5,IF(T171=Datos!$B$85,10,IF(T171=Datos!$B$86,15,IF(T171=Datos!$B$87,20,IF(T171=Datos!$B$88,25,0)))))))/100)+((IF(U171=Datos!$B$83,0,IF(U171=Datos!$B$84,5,IF(U171=Datos!$B$85,10,IF(U171=Datos!$B$86,15,IF(U171=Datos!$B$87,20,IF(U171=Datos!$B$88,25,0)))))))/100)+((IF(V171=Datos!$B$83,0,IF(V171=Datos!$B$84,5,IF(V171=Datos!$B$85,10,IF(V171=Datos!$B$86,15,IF(V171=Datos!$B$87,20,IF(V171=Datos!$B$88,25,0)))))))/100)</f>
        <v>0</v>
      </c>
      <c r="X171" s="436"/>
      <c r="Y171" s="426"/>
      <c r="Z171" s="423"/>
      <c r="AA171" s="426"/>
      <c r="AB171" s="429"/>
      <c r="AC171" s="65"/>
    </row>
    <row r="172" spans="2:29" s="5" customFormat="1" ht="30" customHeight="1" thickBot="1">
      <c r="B172" s="300"/>
      <c r="C172" s="440"/>
      <c r="D172" s="440"/>
      <c r="E172" s="445"/>
      <c r="F172" s="446"/>
      <c r="G172" s="247"/>
      <c r="H172" s="88"/>
      <c r="I172" s="86"/>
      <c r="J172" s="433"/>
      <c r="K172" s="433"/>
      <c r="L172" s="430"/>
      <c r="M172" s="86"/>
      <c r="N172" s="88"/>
      <c r="O172" s="88"/>
      <c r="P172" s="88"/>
      <c r="Q172" s="88"/>
      <c r="R172" s="86"/>
      <c r="S172" s="88"/>
      <c r="T172" s="88"/>
      <c r="U172" s="88"/>
      <c r="V172" s="88"/>
      <c r="W172" s="87">
        <f>((IF(S172=Datos!$B$83,0,IF(S172=Datos!$B$84,5,IF(S172=Datos!$B$85,10,IF(S172=Datos!$B$86,15,IF(S172=Datos!$B$87,20,IF(S172=Datos!$B$88,25,0)))))))/100)+((IF(T172=Datos!$B$83,0,IF(T172=Datos!$B$84,5,IF(T172=Datos!$B$85,10,IF(T172=Datos!$B$86,15,IF(T172=Datos!$B$87,20,IF(T172=Datos!$B$88,25,0)))))))/100)+((IF(U172=Datos!$B$83,0,IF(U172=Datos!$B$84,5,IF(U172=Datos!$B$85,10,IF(U172=Datos!$B$86,15,IF(U172=Datos!$B$87,20,IF(U172=Datos!$B$88,25,0)))))))/100)+((IF(V172=Datos!$B$83,0,IF(V172=Datos!$B$84,5,IF(V172=Datos!$B$85,10,IF(V172=Datos!$B$86,15,IF(V172=Datos!$B$87,20,IF(V172=Datos!$B$88,25,0)))))))/100)</f>
        <v>0</v>
      </c>
      <c r="X172" s="437"/>
      <c r="Y172" s="427"/>
      <c r="Z172" s="424"/>
      <c r="AA172" s="427"/>
      <c r="AB172" s="430"/>
      <c r="AC172" s="69"/>
    </row>
    <row r="173" spans="2:29" s="5" customFormat="1" ht="30" customHeight="1">
      <c r="B173" s="298" t="str">
        <f>IF(Menú!$C$7="","-",Menú!$C$7)</f>
        <v>-</v>
      </c>
      <c r="C173" s="438"/>
      <c r="D173" s="438" t="str">
        <f>IF(B173="-","-",VLOOKUP(B173,Datos!$B$3:$C$25,2,FALSE))</f>
        <v>-</v>
      </c>
      <c r="E173" s="441"/>
      <c r="F173" s="442"/>
      <c r="G173" s="245"/>
      <c r="H173" s="83"/>
      <c r="I173" s="84"/>
      <c r="J173" s="431"/>
      <c r="K173" s="431"/>
      <c r="L173" s="428" t="str">
        <f>IF(AND(J173=Datos!$B$186,K173=Datos!$B$193),Datos!$D$186,IF(AND(J173=Datos!$B$186,K173=Datos!$B$194),Datos!$E$186,IF(AND(J173=Datos!$B$186,K173=Datos!$B$195),Datos!$F$186,IF(AND(J173=Datos!$B$186,K173=Datos!$B$196),Datos!$G$186,IF(AND(J173=Datos!$B$186,K173=Datos!$B$197),Datos!$H$186,IF(AND(J173=Datos!$B$187,K173=Datos!$B$193),Datos!$D$187,IF(AND(J173=Datos!$B$187,K173=Datos!$B$194),Datos!$E$187,IF(AND(J173=Datos!$B$187,K173=Datos!$B$195),Datos!$F$187,IF(AND(J173=Datos!$B$187,K173=Datos!$B$196),Datos!$G$187,IF(AND(J173=Datos!$B$187,K173=Datos!$B$197),Datos!$H$187,IF(AND(J173=Datos!$B$188,K173=Datos!$B$193),Datos!$D$188,IF(AND(J173=Datos!$B$188,K173=Datos!$B$194),Datos!$E$188,IF(AND(J173=Datos!$B$188,K173=Datos!$B$195),Datos!$F$188,IF(AND(J173=Datos!$B$188,K173=Datos!$B$196),Datos!$G$188,IF(AND(J173=Datos!$B$188,K173=Datos!$B$197),Datos!$H$188,IF(AND(J173=Datos!$B$189,K173=Datos!$B$193),Datos!$D$189,IF(AND(J173=Datos!$B$189,K173=Datos!$B$194),Datos!$E$189,IF(AND(J173=Datos!$B$189,K173=Datos!$B$195),Datos!$F$189,IF(AND(J173=Datos!$B$189,K173=Datos!$B$196),Datos!$G$189,IF(AND(J173=Datos!$B$189,K173=Datos!$B$197),Datos!$H$189,IF(AND(J173=Datos!$B$190,K173=Datos!$B$193),Datos!$D$190,IF(AND(J173=Datos!$B$190,K173=Datos!$B$194),Datos!$E$190,IF(AND(J173=Datos!$B$190,K173=Datos!$B$195),Datos!$F$190,IF(AND(J173=Datos!$B$190,K173=Datos!$B$196),Datos!$G$190,IF(AND(J173=Datos!$B$190,K173=Datos!$B$197),Datos!$H$190,"-")))))))))))))))))))))))))</f>
        <v>-</v>
      </c>
      <c r="M173" s="84"/>
      <c r="N173" s="83"/>
      <c r="O173" s="83"/>
      <c r="P173" s="83"/>
      <c r="Q173" s="83"/>
      <c r="R173" s="84"/>
      <c r="S173" s="83"/>
      <c r="T173" s="83"/>
      <c r="U173" s="83"/>
      <c r="V173" s="83"/>
      <c r="W173" s="82">
        <f>((IF(S173=Datos!$B$83,0,IF(S173=Datos!$B$84,5,IF(S173=Datos!$B$85,10,IF(S173=Datos!$B$86,15,IF(S173=Datos!$B$87,20,IF(S173=Datos!$B$88,25,0)))))))/100)+((IF(T173=Datos!$B$83,0,IF(T173=Datos!$B$84,5,IF(T173=Datos!$B$85,10,IF(T173=Datos!$B$86,15,IF(T173=Datos!$B$87,20,IF(T173=Datos!$B$88,25,0)))))))/100)+((IF(U173=Datos!$B$83,0,IF(U173=Datos!$B$84,5,IF(U173=Datos!$B$85,10,IF(U173=Datos!$B$86,15,IF(U173=Datos!$B$87,20,IF(U173=Datos!$B$88,25,0)))))))/100)+((IF(V173=Datos!$B$83,0,IF(V173=Datos!$B$84,5,IF(V173=Datos!$B$85,10,IF(V173=Datos!$B$86,15,IF(V173=Datos!$B$87,20,IF(V173=Datos!$B$88,25,0)))))))/100)</f>
        <v>0</v>
      </c>
      <c r="X173" s="435">
        <f>IF(ISERROR((IF(R173=Datos!$B$80,W173,0)+IF(R174=Datos!$B$80,W174,0)+IF(R175=Datos!$B$80,W175,0)+IF(R176=Datos!$B$80,W176,0)+IF(R177=Datos!$B$80,W177,0)+IF(R178=Datos!$B$80,W178,0))/(IF(R173=Datos!$B$80,1,0)+IF(R174=Datos!$B$80,1,0)+IF(R175=Datos!$B$80,1,0)+IF(R176=Datos!$B$80,1,0)+IF(R177=Datos!$B$80,1,0)+IF(R178=Datos!$B$80,1,0))),0,(IF(R173=Datos!$B$80,W173,0)+IF(R174=Datos!$B$80,W174,0)+IF(R175=Datos!$B$80,W175,0)+IF(R176=Datos!$B$80,W176,0)+IF(R177=Datos!$B$80,W177,0)+IF(R178=Datos!$B$80,W178,0))/(IF(R173=Datos!$B$80,1,0)+IF(R174=Datos!$B$80,1,0)+IF(R175=Datos!$B$80,1,0)+IF(R176=Datos!$B$80,1,0)+IF(R177=Datos!$B$80,1,0)+IF(R178=Datos!$B$80,1,0)))</f>
        <v>0</v>
      </c>
      <c r="Y173" s="425" t="str">
        <f>IF(J173="","-",(IF(X173&gt;0,(IF(J173=Datos!$B$65,Datos!$B$65,IF(AND(J173=Datos!$B$66,X173&gt;0.49),Datos!$B$65,IF(AND(J173=Datos!$B$67,X173&gt;0.74),Datos!$B$65,IF(AND(J173=Datos!$B$67,X173&lt;0.75,X173&gt;0.49),Datos!$B$66,IF(AND(J173=Datos!$B$68,X173&gt;0.74),Datos!$B$66,IF(AND(J173=Datos!$B$68,X173&lt;0.75,X173&gt;0.49),Datos!$B$67,IF(AND(J173=Datos!$B$69,X173&gt;0.74),Datos!$B$67,IF(AND(J173=Datos!$B$69,X173&lt;0.75,X173&gt;0.49),Datos!$B$68,J173))))))))),J173)))</f>
        <v>-</v>
      </c>
      <c r="Z173" s="422">
        <f>IF(ISERROR((IF(R173=Datos!$B$79,W173,0)+IF(R174=Datos!$B$79,W174,0)+IF(R175=Datos!$B$79,W175,0)+IF(R176=Datos!$B$79,W176,0)+IF(R177=Datos!$B$79,W177,0)+IF(R178=Datos!$B$79,W178,0))/(IF(R173=Datos!$B$79,1,0)+IF(R174=Datos!$B$79,1,0)+IF(R175=Datos!$B$79,1,0)+IF(R176=Datos!$B$79,1,0)+IF(R177=Datos!$B$79,1,0)+IF(R178=Datos!$B$79,1,0))),0,(IF(R173=Datos!$B$79,W173,0)+IF(R174=Datos!$B$79,W174,0)+IF(R175=Datos!$B$79,W175,0)+IF(R176=Datos!$B$79,W176,0)+IF(R177=Datos!$B$79,W177,0)+IF(R178=Datos!$B$79,W178,0))/(IF(R173=Datos!$B$79,1,0)+IF(R174=Datos!$B$79,1,0)+IF(R175=Datos!$B$79,1,0)+IF(R176=Datos!$B$79,1,0)+IF(R177=Datos!$B$79,1,0)+IF(R178=Datos!$B$79,1,0)))</f>
        <v>0</v>
      </c>
      <c r="AA173" s="425" t="str">
        <f>IF(K173="","-",(IF(Z173&gt;0,(IF(K173=Datos!$B$72,Datos!$B$72,IF(AND(K173=Datos!$B$73,Z173&gt;0.49),Datos!$B$72,IF(AND(K173=Datos!$B$74,Z173&gt;0.74),Datos!$B$72,IF(AND(K173=Datos!$B$74,Z173&lt;0.75,Z173&gt;0.49),Datos!$B$73,IF(AND(K173=Datos!$B$75,Z173&gt;0.74),Datos!$B$73,IF(AND(K173=Datos!$B$75,Z173&lt;0.75,Z173&gt;0.49),Datos!$B$74,IF(AND(K173=Datos!$B$76,Z173&gt;0.74),Datos!$B$74,IF(AND(K173=Datos!$B$76,Z173&lt;0.75,Z173&gt;0.49),Datos!$B$75,K173))))))))),K173)))</f>
        <v>-</v>
      </c>
      <c r="AB173" s="428" t="str">
        <f>IF(AND(Y173=Datos!$B$186,AA173=Datos!$B$193),Datos!$D$186,IF(AND(Y173=Datos!$B$186,AA173=Datos!$B$194),Datos!$E$186,IF(AND(Y173=Datos!$B$186,AA173=Datos!$B$195),Datos!$F$186,IF(AND(Y173=Datos!$B$186,AA173=Datos!$B$196),Datos!$G$186,IF(AND(Y173=Datos!$B$186,AA173=Datos!$B$197),Datos!$H$186,IF(AND(Y173=Datos!$B$187,AA173=Datos!$B$193),Datos!$D$187,IF(AND(Y173=Datos!$B$187,AA173=Datos!$B$194),Datos!$E$187,IF(AND(Y173=Datos!$B$187,AA173=Datos!$B$195),Datos!$F$187,IF(AND(Y173=Datos!$B$187,AA173=Datos!$B$196),Datos!$G$187,IF(AND(Y173=Datos!$B$187,AA173=Datos!$B$197),Datos!$H$187,IF(AND(Y173=Datos!$B$188,AA173=Datos!$B$193),Datos!$D$188,IF(AND(Y173=Datos!$B$188,AA173=Datos!$B$194),Datos!$E$188,IF(AND(Y173=Datos!$B$188,AA173=Datos!$B$195),Datos!$F$188,IF(AND(Y173=Datos!$B$188,AA173=Datos!$B$196),Datos!$G$188,IF(AND(Y173=Datos!$B$188,AA173=Datos!$B$197),Datos!$H$188,IF(AND(Y173=Datos!$B$189,AA173=Datos!$B$193),Datos!$D$189,IF(AND(Y173=Datos!$B$189,AA173=Datos!$B$194),Datos!$E$189,IF(AND(Y173=Datos!$B$189,AA173=Datos!$B$195),Datos!$F$189,IF(AND(Y173=Datos!$B$189,AA173=Datos!$B$196),Datos!$G$189,IF(AND(Y173=Datos!$B$189,AA173=Datos!$B$197),Datos!$H$189,IF(AND(Y173=Datos!$B$190,AA173=Datos!$B$193),Datos!$D$190,IF(AND(Y173=Datos!$B$190,AA173=Datos!$B$194),Datos!$E$190,IF(AND(Y173=Datos!$B$190,AA173=Datos!$B$195),Datos!$F$190,IF(AND(Y173=Datos!$B$190,AA173=Datos!$B$196),Datos!$G$190,IF(AND(Y173=Datos!$B$190,AA173=Datos!$B$197),Datos!$H$190,"-")))))))))))))))))))))))))</f>
        <v>-</v>
      </c>
      <c r="AC173" s="61"/>
    </row>
    <row r="174" spans="2:29" s="5" customFormat="1" ht="30" customHeight="1">
      <c r="B174" s="299"/>
      <c r="C174" s="439"/>
      <c r="D174" s="439"/>
      <c r="E174" s="443"/>
      <c r="F174" s="444"/>
      <c r="G174" s="246"/>
      <c r="H174" s="62"/>
      <c r="I174" s="63"/>
      <c r="J174" s="432"/>
      <c r="K174" s="432"/>
      <c r="L174" s="429"/>
      <c r="M174" s="63"/>
      <c r="N174" s="62"/>
      <c r="O174" s="62"/>
      <c r="P174" s="62"/>
      <c r="Q174" s="62"/>
      <c r="R174" s="63"/>
      <c r="S174" s="62"/>
      <c r="T174" s="62"/>
      <c r="U174" s="62"/>
      <c r="V174" s="62"/>
      <c r="W174" s="64">
        <f>((IF(S174=Datos!$B$83,0,IF(S174=Datos!$B$84,5,IF(S174=Datos!$B$85,10,IF(S174=Datos!$B$86,15,IF(S174=Datos!$B$87,20,IF(S174=Datos!$B$88,25,0)))))))/100)+((IF(T174=Datos!$B$83,0,IF(T174=Datos!$B$84,5,IF(T174=Datos!$B$85,10,IF(T174=Datos!$B$86,15,IF(T174=Datos!$B$87,20,IF(T174=Datos!$B$88,25,0)))))))/100)+((IF(U174=Datos!$B$83,0,IF(U174=Datos!$B$84,5,IF(U174=Datos!$B$85,10,IF(U174=Datos!$B$86,15,IF(U174=Datos!$B$87,20,IF(U174=Datos!$B$88,25,0)))))))/100)+((IF(V174=Datos!$B$83,0,IF(V174=Datos!$B$84,5,IF(V174=Datos!$B$85,10,IF(V174=Datos!$B$86,15,IF(V174=Datos!$B$87,20,IF(V174=Datos!$B$88,25,0)))))))/100)</f>
        <v>0</v>
      </c>
      <c r="X174" s="436"/>
      <c r="Y174" s="426"/>
      <c r="Z174" s="423"/>
      <c r="AA174" s="426"/>
      <c r="AB174" s="429"/>
      <c r="AC174" s="65"/>
    </row>
    <row r="175" spans="2:29" s="5" customFormat="1" ht="30" customHeight="1">
      <c r="B175" s="299"/>
      <c r="C175" s="439"/>
      <c r="D175" s="439"/>
      <c r="E175" s="443"/>
      <c r="F175" s="444"/>
      <c r="G175" s="246"/>
      <c r="H175" s="62"/>
      <c r="I175" s="63"/>
      <c r="J175" s="432"/>
      <c r="K175" s="432"/>
      <c r="L175" s="429"/>
      <c r="M175" s="63"/>
      <c r="N175" s="62"/>
      <c r="O175" s="62"/>
      <c r="P175" s="62"/>
      <c r="Q175" s="62"/>
      <c r="R175" s="63"/>
      <c r="S175" s="62"/>
      <c r="T175" s="62"/>
      <c r="U175" s="62"/>
      <c r="V175" s="62"/>
      <c r="W175" s="64">
        <f>((IF(S175=Datos!$B$83,0,IF(S175=Datos!$B$84,5,IF(S175=Datos!$B$85,10,IF(S175=Datos!$B$86,15,IF(S175=Datos!$B$87,20,IF(S175=Datos!$B$88,25,0)))))))/100)+((IF(T175=Datos!$B$83,0,IF(T175=Datos!$B$84,5,IF(T175=Datos!$B$85,10,IF(T175=Datos!$B$86,15,IF(T175=Datos!$B$87,20,IF(T175=Datos!$B$88,25,0)))))))/100)+((IF(U175=Datos!$B$83,0,IF(U175=Datos!$B$84,5,IF(U175=Datos!$B$85,10,IF(U175=Datos!$B$86,15,IF(U175=Datos!$B$87,20,IF(U175=Datos!$B$88,25,0)))))))/100)+((IF(V175=Datos!$B$83,0,IF(V175=Datos!$B$84,5,IF(V175=Datos!$B$85,10,IF(V175=Datos!$B$86,15,IF(V175=Datos!$B$87,20,IF(V175=Datos!$B$88,25,0)))))))/100)</f>
        <v>0</v>
      </c>
      <c r="X175" s="436"/>
      <c r="Y175" s="426"/>
      <c r="Z175" s="423"/>
      <c r="AA175" s="426"/>
      <c r="AB175" s="429"/>
      <c r="AC175" s="65"/>
    </row>
    <row r="176" spans="2:29" s="5" customFormat="1" ht="30" customHeight="1">
      <c r="B176" s="299"/>
      <c r="C176" s="439"/>
      <c r="D176" s="439"/>
      <c r="E176" s="443"/>
      <c r="F176" s="444"/>
      <c r="G176" s="246"/>
      <c r="H176" s="62"/>
      <c r="I176" s="63"/>
      <c r="J176" s="432"/>
      <c r="K176" s="432"/>
      <c r="L176" s="429"/>
      <c r="M176" s="63"/>
      <c r="N176" s="62"/>
      <c r="O176" s="62"/>
      <c r="P176" s="62"/>
      <c r="Q176" s="62"/>
      <c r="R176" s="63"/>
      <c r="S176" s="62"/>
      <c r="T176" s="62"/>
      <c r="U176" s="62"/>
      <c r="V176" s="62"/>
      <c r="W176" s="64">
        <f>((IF(S176=Datos!$B$83,0,IF(S176=Datos!$B$84,5,IF(S176=Datos!$B$85,10,IF(S176=Datos!$B$86,15,IF(S176=Datos!$B$87,20,IF(S176=Datos!$B$88,25,0)))))))/100)+((IF(T176=Datos!$B$83,0,IF(T176=Datos!$B$84,5,IF(T176=Datos!$B$85,10,IF(T176=Datos!$B$86,15,IF(T176=Datos!$B$87,20,IF(T176=Datos!$B$88,25,0)))))))/100)+((IF(U176=Datos!$B$83,0,IF(U176=Datos!$B$84,5,IF(U176=Datos!$B$85,10,IF(U176=Datos!$B$86,15,IF(U176=Datos!$B$87,20,IF(U176=Datos!$B$88,25,0)))))))/100)+((IF(V176=Datos!$B$83,0,IF(V176=Datos!$B$84,5,IF(V176=Datos!$B$85,10,IF(V176=Datos!$B$86,15,IF(V176=Datos!$B$87,20,IF(V176=Datos!$B$88,25,0)))))))/100)</f>
        <v>0</v>
      </c>
      <c r="X176" s="436"/>
      <c r="Y176" s="426"/>
      <c r="Z176" s="423"/>
      <c r="AA176" s="426"/>
      <c r="AB176" s="429"/>
      <c r="AC176" s="65"/>
    </row>
    <row r="177" spans="2:29" s="5" customFormat="1" ht="30" customHeight="1">
      <c r="B177" s="299"/>
      <c r="C177" s="439"/>
      <c r="D177" s="439"/>
      <c r="E177" s="443"/>
      <c r="F177" s="444"/>
      <c r="G177" s="246"/>
      <c r="H177" s="62"/>
      <c r="I177" s="63"/>
      <c r="J177" s="432"/>
      <c r="K177" s="432"/>
      <c r="L177" s="429"/>
      <c r="M177" s="63"/>
      <c r="N177" s="62"/>
      <c r="O177" s="62"/>
      <c r="P177" s="62"/>
      <c r="Q177" s="62"/>
      <c r="R177" s="63"/>
      <c r="S177" s="62"/>
      <c r="T177" s="62"/>
      <c r="U177" s="62"/>
      <c r="V177" s="62"/>
      <c r="W177" s="64">
        <f>((IF(S177=Datos!$B$83,0,IF(S177=Datos!$B$84,5,IF(S177=Datos!$B$85,10,IF(S177=Datos!$B$86,15,IF(S177=Datos!$B$87,20,IF(S177=Datos!$B$88,25,0)))))))/100)+((IF(T177=Datos!$B$83,0,IF(T177=Datos!$B$84,5,IF(T177=Datos!$B$85,10,IF(T177=Datos!$B$86,15,IF(T177=Datos!$B$87,20,IF(T177=Datos!$B$88,25,0)))))))/100)+((IF(U177=Datos!$B$83,0,IF(U177=Datos!$B$84,5,IF(U177=Datos!$B$85,10,IF(U177=Datos!$B$86,15,IF(U177=Datos!$B$87,20,IF(U177=Datos!$B$88,25,0)))))))/100)+((IF(V177=Datos!$B$83,0,IF(V177=Datos!$B$84,5,IF(V177=Datos!$B$85,10,IF(V177=Datos!$B$86,15,IF(V177=Datos!$B$87,20,IF(V177=Datos!$B$88,25,0)))))))/100)</f>
        <v>0</v>
      </c>
      <c r="X177" s="436"/>
      <c r="Y177" s="426"/>
      <c r="Z177" s="423"/>
      <c r="AA177" s="426"/>
      <c r="AB177" s="429"/>
      <c r="AC177" s="65"/>
    </row>
    <row r="178" spans="2:29" s="5" customFormat="1" ht="30" customHeight="1" thickBot="1">
      <c r="B178" s="300"/>
      <c r="C178" s="440"/>
      <c r="D178" s="440"/>
      <c r="E178" s="445"/>
      <c r="F178" s="446"/>
      <c r="G178" s="247"/>
      <c r="H178" s="88"/>
      <c r="I178" s="86"/>
      <c r="J178" s="433"/>
      <c r="K178" s="433"/>
      <c r="L178" s="430"/>
      <c r="M178" s="86"/>
      <c r="N178" s="88"/>
      <c r="O178" s="88"/>
      <c r="P178" s="88"/>
      <c r="Q178" s="88"/>
      <c r="R178" s="86"/>
      <c r="S178" s="88"/>
      <c r="T178" s="88"/>
      <c r="U178" s="88"/>
      <c r="V178" s="88"/>
      <c r="W178" s="87">
        <f>((IF(S178=Datos!$B$83,0,IF(S178=Datos!$B$84,5,IF(S178=Datos!$B$85,10,IF(S178=Datos!$B$86,15,IF(S178=Datos!$B$87,20,IF(S178=Datos!$B$88,25,0)))))))/100)+((IF(T178=Datos!$B$83,0,IF(T178=Datos!$B$84,5,IF(T178=Datos!$B$85,10,IF(T178=Datos!$B$86,15,IF(T178=Datos!$B$87,20,IF(T178=Datos!$B$88,25,0)))))))/100)+((IF(U178=Datos!$B$83,0,IF(U178=Datos!$B$84,5,IF(U178=Datos!$B$85,10,IF(U178=Datos!$B$86,15,IF(U178=Datos!$B$87,20,IF(U178=Datos!$B$88,25,0)))))))/100)+((IF(V178=Datos!$B$83,0,IF(V178=Datos!$B$84,5,IF(V178=Datos!$B$85,10,IF(V178=Datos!$B$86,15,IF(V178=Datos!$B$87,20,IF(V178=Datos!$B$88,25,0)))))))/100)</f>
        <v>0</v>
      </c>
      <c r="X178" s="437"/>
      <c r="Y178" s="427"/>
      <c r="Z178" s="424"/>
      <c r="AA178" s="427"/>
      <c r="AB178" s="430"/>
      <c r="AC178" s="69"/>
    </row>
    <row r="179" spans="2:29" s="5" customFormat="1" ht="30" customHeight="1">
      <c r="B179" s="298" t="str">
        <f>IF(Menú!$C$7="","-",Menú!$C$7)</f>
        <v>-</v>
      </c>
      <c r="C179" s="438"/>
      <c r="D179" s="438" t="str">
        <f>IF(B179="-","-",VLOOKUP(B179,Datos!$B$3:$C$25,2,FALSE))</f>
        <v>-</v>
      </c>
      <c r="E179" s="441"/>
      <c r="F179" s="442"/>
      <c r="G179" s="245"/>
      <c r="H179" s="83"/>
      <c r="I179" s="84"/>
      <c r="J179" s="431"/>
      <c r="K179" s="431"/>
      <c r="L179" s="428" t="str">
        <f>IF(AND(J179=Datos!$B$186,K179=Datos!$B$193),Datos!$D$186,IF(AND(J179=Datos!$B$186,K179=Datos!$B$194),Datos!$E$186,IF(AND(J179=Datos!$B$186,K179=Datos!$B$195),Datos!$F$186,IF(AND(J179=Datos!$B$186,K179=Datos!$B$196),Datos!$G$186,IF(AND(J179=Datos!$B$186,K179=Datos!$B$197),Datos!$H$186,IF(AND(J179=Datos!$B$187,K179=Datos!$B$193),Datos!$D$187,IF(AND(J179=Datos!$B$187,K179=Datos!$B$194),Datos!$E$187,IF(AND(J179=Datos!$B$187,K179=Datos!$B$195),Datos!$F$187,IF(AND(J179=Datos!$B$187,K179=Datos!$B$196),Datos!$G$187,IF(AND(J179=Datos!$B$187,K179=Datos!$B$197),Datos!$H$187,IF(AND(J179=Datos!$B$188,K179=Datos!$B$193),Datos!$D$188,IF(AND(J179=Datos!$B$188,K179=Datos!$B$194),Datos!$E$188,IF(AND(J179=Datos!$B$188,K179=Datos!$B$195),Datos!$F$188,IF(AND(J179=Datos!$B$188,K179=Datos!$B$196),Datos!$G$188,IF(AND(J179=Datos!$B$188,K179=Datos!$B$197),Datos!$H$188,IF(AND(J179=Datos!$B$189,K179=Datos!$B$193),Datos!$D$189,IF(AND(J179=Datos!$B$189,K179=Datos!$B$194),Datos!$E$189,IF(AND(J179=Datos!$B$189,K179=Datos!$B$195),Datos!$F$189,IF(AND(J179=Datos!$B$189,K179=Datos!$B$196),Datos!$G$189,IF(AND(J179=Datos!$B$189,K179=Datos!$B$197),Datos!$H$189,IF(AND(J179=Datos!$B$190,K179=Datos!$B$193),Datos!$D$190,IF(AND(J179=Datos!$B$190,K179=Datos!$B$194),Datos!$E$190,IF(AND(J179=Datos!$B$190,K179=Datos!$B$195),Datos!$F$190,IF(AND(J179=Datos!$B$190,K179=Datos!$B$196),Datos!$G$190,IF(AND(J179=Datos!$B$190,K179=Datos!$B$197),Datos!$H$190,"-")))))))))))))))))))))))))</f>
        <v>-</v>
      </c>
      <c r="M179" s="84"/>
      <c r="N179" s="83"/>
      <c r="O179" s="83"/>
      <c r="P179" s="83"/>
      <c r="Q179" s="83"/>
      <c r="R179" s="84"/>
      <c r="S179" s="83"/>
      <c r="T179" s="83"/>
      <c r="U179" s="83"/>
      <c r="V179" s="83"/>
      <c r="W179" s="82">
        <f>((IF(S179=Datos!$B$83,0,IF(S179=Datos!$B$84,5,IF(S179=Datos!$B$85,10,IF(S179=Datos!$B$86,15,IF(S179=Datos!$B$87,20,IF(S179=Datos!$B$88,25,0)))))))/100)+((IF(T179=Datos!$B$83,0,IF(T179=Datos!$B$84,5,IF(T179=Datos!$B$85,10,IF(T179=Datos!$B$86,15,IF(T179=Datos!$B$87,20,IF(T179=Datos!$B$88,25,0)))))))/100)+((IF(U179=Datos!$B$83,0,IF(U179=Datos!$B$84,5,IF(U179=Datos!$B$85,10,IF(U179=Datos!$B$86,15,IF(U179=Datos!$B$87,20,IF(U179=Datos!$B$88,25,0)))))))/100)+((IF(V179=Datos!$B$83,0,IF(V179=Datos!$B$84,5,IF(V179=Datos!$B$85,10,IF(V179=Datos!$B$86,15,IF(V179=Datos!$B$87,20,IF(V179=Datos!$B$88,25,0)))))))/100)</f>
        <v>0</v>
      </c>
      <c r="X179" s="435">
        <f>IF(ISERROR((IF(R179=Datos!$B$80,W179,0)+IF(R180=Datos!$B$80,W180,0)+IF(R181=Datos!$B$80,W181,0)+IF(R182=Datos!$B$80,W182,0)+IF(R183=Datos!$B$80,W183,0)+IF(R184=Datos!$B$80,W184,0))/(IF(R179=Datos!$B$80,1,0)+IF(R180=Datos!$B$80,1,0)+IF(R181=Datos!$B$80,1,0)+IF(R182=Datos!$B$80,1,0)+IF(R183=Datos!$B$80,1,0)+IF(R184=Datos!$B$80,1,0))),0,(IF(R179=Datos!$B$80,W179,0)+IF(R180=Datos!$B$80,W180,0)+IF(R181=Datos!$B$80,W181,0)+IF(R182=Datos!$B$80,W182,0)+IF(R183=Datos!$B$80,W183,0)+IF(R184=Datos!$B$80,W184,0))/(IF(R179=Datos!$B$80,1,0)+IF(R180=Datos!$B$80,1,0)+IF(R181=Datos!$B$80,1,0)+IF(R182=Datos!$B$80,1,0)+IF(R183=Datos!$B$80,1,0)+IF(R184=Datos!$B$80,1,0)))</f>
        <v>0</v>
      </c>
      <c r="Y179" s="425" t="str">
        <f>IF(J179="","-",(IF(X179&gt;0,(IF(J179=Datos!$B$65,Datos!$B$65,IF(AND(J179=Datos!$B$66,X179&gt;0.49),Datos!$B$65,IF(AND(J179=Datos!$B$67,X179&gt;0.74),Datos!$B$65,IF(AND(J179=Datos!$B$67,X179&lt;0.75,X179&gt;0.49),Datos!$B$66,IF(AND(J179=Datos!$B$68,X179&gt;0.74),Datos!$B$66,IF(AND(J179=Datos!$B$68,X179&lt;0.75,X179&gt;0.49),Datos!$B$67,IF(AND(J179=Datos!$B$69,X179&gt;0.74),Datos!$B$67,IF(AND(J179=Datos!$B$69,X179&lt;0.75,X179&gt;0.49),Datos!$B$68,J179))))))))),J179)))</f>
        <v>-</v>
      </c>
      <c r="Z179" s="422">
        <f>IF(ISERROR((IF(R179=Datos!$B$79,W179,0)+IF(R180=Datos!$B$79,W180,0)+IF(R181=Datos!$B$79,W181,0)+IF(R182=Datos!$B$79,W182,0)+IF(R183=Datos!$B$79,W183,0)+IF(R184=Datos!$B$79,W184,0))/(IF(R179=Datos!$B$79,1,0)+IF(R180=Datos!$B$79,1,0)+IF(R181=Datos!$B$79,1,0)+IF(R182=Datos!$B$79,1,0)+IF(R183=Datos!$B$79,1,0)+IF(R184=Datos!$B$79,1,0))),0,(IF(R179=Datos!$B$79,W179,0)+IF(R180=Datos!$B$79,W180,0)+IF(R181=Datos!$B$79,W181,0)+IF(R182=Datos!$B$79,W182,0)+IF(R183=Datos!$B$79,W183,0)+IF(R184=Datos!$B$79,W184,0))/(IF(R179=Datos!$B$79,1,0)+IF(R180=Datos!$B$79,1,0)+IF(R181=Datos!$B$79,1,0)+IF(R182=Datos!$B$79,1,0)+IF(R183=Datos!$B$79,1,0)+IF(R184=Datos!$B$79,1,0)))</f>
        <v>0</v>
      </c>
      <c r="AA179" s="425" t="str">
        <f>IF(K179="","-",(IF(Z179&gt;0,(IF(K179=Datos!$B$72,Datos!$B$72,IF(AND(K179=Datos!$B$73,Z179&gt;0.49),Datos!$B$72,IF(AND(K179=Datos!$B$74,Z179&gt;0.74),Datos!$B$72,IF(AND(K179=Datos!$B$74,Z179&lt;0.75,Z179&gt;0.49),Datos!$B$73,IF(AND(K179=Datos!$B$75,Z179&gt;0.74),Datos!$B$73,IF(AND(K179=Datos!$B$75,Z179&lt;0.75,Z179&gt;0.49),Datos!$B$74,IF(AND(K179=Datos!$B$76,Z179&gt;0.74),Datos!$B$74,IF(AND(K179=Datos!$B$76,Z179&lt;0.75,Z179&gt;0.49),Datos!$B$75,K179))))))))),K179)))</f>
        <v>-</v>
      </c>
      <c r="AB179" s="428" t="str">
        <f>IF(AND(Y179=Datos!$B$186,AA179=Datos!$B$193),Datos!$D$186,IF(AND(Y179=Datos!$B$186,AA179=Datos!$B$194),Datos!$E$186,IF(AND(Y179=Datos!$B$186,AA179=Datos!$B$195),Datos!$F$186,IF(AND(Y179=Datos!$B$186,AA179=Datos!$B$196),Datos!$G$186,IF(AND(Y179=Datos!$B$186,AA179=Datos!$B$197),Datos!$H$186,IF(AND(Y179=Datos!$B$187,AA179=Datos!$B$193),Datos!$D$187,IF(AND(Y179=Datos!$B$187,AA179=Datos!$B$194),Datos!$E$187,IF(AND(Y179=Datos!$B$187,AA179=Datos!$B$195),Datos!$F$187,IF(AND(Y179=Datos!$B$187,AA179=Datos!$B$196),Datos!$G$187,IF(AND(Y179=Datos!$B$187,AA179=Datos!$B$197),Datos!$H$187,IF(AND(Y179=Datos!$B$188,AA179=Datos!$B$193),Datos!$D$188,IF(AND(Y179=Datos!$B$188,AA179=Datos!$B$194),Datos!$E$188,IF(AND(Y179=Datos!$B$188,AA179=Datos!$B$195),Datos!$F$188,IF(AND(Y179=Datos!$B$188,AA179=Datos!$B$196),Datos!$G$188,IF(AND(Y179=Datos!$B$188,AA179=Datos!$B$197),Datos!$H$188,IF(AND(Y179=Datos!$B$189,AA179=Datos!$B$193),Datos!$D$189,IF(AND(Y179=Datos!$B$189,AA179=Datos!$B$194),Datos!$E$189,IF(AND(Y179=Datos!$B$189,AA179=Datos!$B$195),Datos!$F$189,IF(AND(Y179=Datos!$B$189,AA179=Datos!$B$196),Datos!$G$189,IF(AND(Y179=Datos!$B$189,AA179=Datos!$B$197),Datos!$H$189,IF(AND(Y179=Datos!$B$190,AA179=Datos!$B$193),Datos!$D$190,IF(AND(Y179=Datos!$B$190,AA179=Datos!$B$194),Datos!$E$190,IF(AND(Y179=Datos!$B$190,AA179=Datos!$B$195),Datos!$F$190,IF(AND(Y179=Datos!$B$190,AA179=Datos!$B$196),Datos!$G$190,IF(AND(Y179=Datos!$B$190,AA179=Datos!$B$197),Datos!$H$190,"-")))))))))))))))))))))))))</f>
        <v>-</v>
      </c>
      <c r="AC179" s="61"/>
    </row>
    <row r="180" spans="2:29" s="5" customFormat="1" ht="30" customHeight="1">
      <c r="B180" s="299"/>
      <c r="C180" s="439"/>
      <c r="D180" s="439"/>
      <c r="E180" s="443"/>
      <c r="F180" s="444"/>
      <c r="G180" s="246"/>
      <c r="H180" s="62"/>
      <c r="I180" s="63"/>
      <c r="J180" s="432"/>
      <c r="K180" s="432"/>
      <c r="L180" s="429"/>
      <c r="M180" s="63"/>
      <c r="N180" s="62"/>
      <c r="O180" s="62"/>
      <c r="P180" s="62"/>
      <c r="Q180" s="62"/>
      <c r="R180" s="63"/>
      <c r="S180" s="62"/>
      <c r="T180" s="62"/>
      <c r="U180" s="62"/>
      <c r="V180" s="62"/>
      <c r="W180" s="64">
        <f>((IF(S180=Datos!$B$83,0,IF(S180=Datos!$B$84,5,IF(S180=Datos!$B$85,10,IF(S180=Datos!$B$86,15,IF(S180=Datos!$B$87,20,IF(S180=Datos!$B$88,25,0)))))))/100)+((IF(T180=Datos!$B$83,0,IF(T180=Datos!$B$84,5,IF(T180=Datos!$B$85,10,IF(T180=Datos!$B$86,15,IF(T180=Datos!$B$87,20,IF(T180=Datos!$B$88,25,0)))))))/100)+((IF(U180=Datos!$B$83,0,IF(U180=Datos!$B$84,5,IF(U180=Datos!$B$85,10,IF(U180=Datos!$B$86,15,IF(U180=Datos!$B$87,20,IF(U180=Datos!$B$88,25,0)))))))/100)+((IF(V180=Datos!$B$83,0,IF(V180=Datos!$B$84,5,IF(V180=Datos!$B$85,10,IF(V180=Datos!$B$86,15,IF(V180=Datos!$B$87,20,IF(V180=Datos!$B$88,25,0)))))))/100)</f>
        <v>0</v>
      </c>
      <c r="X180" s="436"/>
      <c r="Y180" s="426"/>
      <c r="Z180" s="423"/>
      <c r="AA180" s="426"/>
      <c r="AB180" s="429"/>
      <c r="AC180" s="65"/>
    </row>
    <row r="181" spans="2:29" s="5" customFormat="1" ht="30" customHeight="1">
      <c r="B181" s="299"/>
      <c r="C181" s="439"/>
      <c r="D181" s="439"/>
      <c r="E181" s="443"/>
      <c r="F181" s="444"/>
      <c r="G181" s="246"/>
      <c r="H181" s="62"/>
      <c r="I181" s="63"/>
      <c r="J181" s="432"/>
      <c r="K181" s="432"/>
      <c r="L181" s="429"/>
      <c r="M181" s="63"/>
      <c r="N181" s="62"/>
      <c r="O181" s="62"/>
      <c r="P181" s="62"/>
      <c r="Q181" s="62"/>
      <c r="R181" s="63"/>
      <c r="S181" s="62"/>
      <c r="T181" s="62"/>
      <c r="U181" s="62"/>
      <c r="V181" s="62"/>
      <c r="W181" s="64">
        <f>((IF(S181=Datos!$B$83,0,IF(S181=Datos!$B$84,5,IF(S181=Datos!$B$85,10,IF(S181=Datos!$B$86,15,IF(S181=Datos!$B$87,20,IF(S181=Datos!$B$88,25,0)))))))/100)+((IF(T181=Datos!$B$83,0,IF(T181=Datos!$B$84,5,IF(T181=Datos!$B$85,10,IF(T181=Datos!$B$86,15,IF(T181=Datos!$B$87,20,IF(T181=Datos!$B$88,25,0)))))))/100)+((IF(U181=Datos!$B$83,0,IF(U181=Datos!$B$84,5,IF(U181=Datos!$B$85,10,IF(U181=Datos!$B$86,15,IF(U181=Datos!$B$87,20,IF(U181=Datos!$B$88,25,0)))))))/100)+((IF(V181=Datos!$B$83,0,IF(V181=Datos!$B$84,5,IF(V181=Datos!$B$85,10,IF(V181=Datos!$B$86,15,IF(V181=Datos!$B$87,20,IF(V181=Datos!$B$88,25,0)))))))/100)</f>
        <v>0</v>
      </c>
      <c r="X181" s="436"/>
      <c r="Y181" s="426"/>
      <c r="Z181" s="423"/>
      <c r="AA181" s="426"/>
      <c r="AB181" s="429"/>
      <c r="AC181" s="65"/>
    </row>
    <row r="182" spans="2:29" s="5" customFormat="1" ht="30" customHeight="1">
      <c r="B182" s="299"/>
      <c r="C182" s="439"/>
      <c r="D182" s="439"/>
      <c r="E182" s="443"/>
      <c r="F182" s="444"/>
      <c r="G182" s="246"/>
      <c r="H182" s="62"/>
      <c r="I182" s="63"/>
      <c r="J182" s="432"/>
      <c r="K182" s="432"/>
      <c r="L182" s="429"/>
      <c r="M182" s="63"/>
      <c r="N182" s="62"/>
      <c r="O182" s="62"/>
      <c r="P182" s="62"/>
      <c r="Q182" s="62"/>
      <c r="R182" s="63"/>
      <c r="S182" s="62"/>
      <c r="T182" s="62"/>
      <c r="U182" s="62"/>
      <c r="V182" s="62"/>
      <c r="W182" s="64">
        <f>((IF(S182=Datos!$B$83,0,IF(S182=Datos!$B$84,5,IF(S182=Datos!$B$85,10,IF(S182=Datos!$B$86,15,IF(S182=Datos!$B$87,20,IF(S182=Datos!$B$88,25,0)))))))/100)+((IF(T182=Datos!$B$83,0,IF(T182=Datos!$B$84,5,IF(T182=Datos!$B$85,10,IF(T182=Datos!$B$86,15,IF(T182=Datos!$B$87,20,IF(T182=Datos!$B$88,25,0)))))))/100)+((IF(U182=Datos!$B$83,0,IF(U182=Datos!$B$84,5,IF(U182=Datos!$B$85,10,IF(U182=Datos!$B$86,15,IF(U182=Datos!$B$87,20,IF(U182=Datos!$B$88,25,0)))))))/100)+((IF(V182=Datos!$B$83,0,IF(V182=Datos!$B$84,5,IF(V182=Datos!$B$85,10,IF(V182=Datos!$B$86,15,IF(V182=Datos!$B$87,20,IF(V182=Datos!$B$88,25,0)))))))/100)</f>
        <v>0</v>
      </c>
      <c r="X182" s="436"/>
      <c r="Y182" s="426"/>
      <c r="Z182" s="423"/>
      <c r="AA182" s="426"/>
      <c r="AB182" s="429"/>
      <c r="AC182" s="65"/>
    </row>
    <row r="183" spans="2:29" s="5" customFormat="1" ht="30" customHeight="1">
      <c r="B183" s="299"/>
      <c r="C183" s="439"/>
      <c r="D183" s="439"/>
      <c r="E183" s="443"/>
      <c r="F183" s="444"/>
      <c r="G183" s="246"/>
      <c r="H183" s="62"/>
      <c r="I183" s="63"/>
      <c r="J183" s="432"/>
      <c r="K183" s="432"/>
      <c r="L183" s="429"/>
      <c r="M183" s="63"/>
      <c r="N183" s="62"/>
      <c r="O183" s="62"/>
      <c r="P183" s="62"/>
      <c r="Q183" s="62"/>
      <c r="R183" s="63"/>
      <c r="S183" s="62"/>
      <c r="T183" s="62"/>
      <c r="U183" s="62"/>
      <c r="V183" s="62"/>
      <c r="W183" s="64">
        <f>((IF(S183=Datos!$B$83,0,IF(S183=Datos!$B$84,5,IF(S183=Datos!$B$85,10,IF(S183=Datos!$B$86,15,IF(S183=Datos!$B$87,20,IF(S183=Datos!$B$88,25,0)))))))/100)+((IF(T183=Datos!$B$83,0,IF(T183=Datos!$B$84,5,IF(T183=Datos!$B$85,10,IF(T183=Datos!$B$86,15,IF(T183=Datos!$B$87,20,IF(T183=Datos!$B$88,25,0)))))))/100)+((IF(U183=Datos!$B$83,0,IF(U183=Datos!$B$84,5,IF(U183=Datos!$B$85,10,IF(U183=Datos!$B$86,15,IF(U183=Datos!$B$87,20,IF(U183=Datos!$B$88,25,0)))))))/100)+((IF(V183=Datos!$B$83,0,IF(V183=Datos!$B$84,5,IF(V183=Datos!$B$85,10,IF(V183=Datos!$B$86,15,IF(V183=Datos!$B$87,20,IF(V183=Datos!$B$88,25,0)))))))/100)</f>
        <v>0</v>
      </c>
      <c r="X183" s="436"/>
      <c r="Y183" s="426"/>
      <c r="Z183" s="423"/>
      <c r="AA183" s="426"/>
      <c r="AB183" s="429"/>
      <c r="AC183" s="65"/>
    </row>
    <row r="184" spans="2:29" s="5" customFormat="1" ht="30" customHeight="1" thickBot="1">
      <c r="B184" s="300"/>
      <c r="C184" s="440"/>
      <c r="D184" s="440"/>
      <c r="E184" s="445"/>
      <c r="F184" s="446"/>
      <c r="G184" s="247"/>
      <c r="H184" s="88"/>
      <c r="I184" s="86"/>
      <c r="J184" s="433"/>
      <c r="K184" s="433"/>
      <c r="L184" s="430"/>
      <c r="M184" s="86"/>
      <c r="N184" s="88"/>
      <c r="O184" s="88"/>
      <c r="P184" s="88"/>
      <c r="Q184" s="88"/>
      <c r="R184" s="86"/>
      <c r="S184" s="88"/>
      <c r="T184" s="88"/>
      <c r="U184" s="88"/>
      <c r="V184" s="88"/>
      <c r="W184" s="87">
        <f>((IF(S184=Datos!$B$83,0,IF(S184=Datos!$B$84,5,IF(S184=Datos!$B$85,10,IF(S184=Datos!$B$86,15,IF(S184=Datos!$B$87,20,IF(S184=Datos!$B$88,25,0)))))))/100)+((IF(T184=Datos!$B$83,0,IF(T184=Datos!$B$84,5,IF(T184=Datos!$B$85,10,IF(T184=Datos!$B$86,15,IF(T184=Datos!$B$87,20,IF(T184=Datos!$B$88,25,0)))))))/100)+((IF(U184=Datos!$B$83,0,IF(U184=Datos!$B$84,5,IF(U184=Datos!$B$85,10,IF(U184=Datos!$B$86,15,IF(U184=Datos!$B$87,20,IF(U184=Datos!$B$88,25,0)))))))/100)+((IF(V184=Datos!$B$83,0,IF(V184=Datos!$B$84,5,IF(V184=Datos!$B$85,10,IF(V184=Datos!$B$86,15,IF(V184=Datos!$B$87,20,IF(V184=Datos!$B$88,25,0)))))))/100)</f>
        <v>0</v>
      </c>
      <c r="X184" s="437"/>
      <c r="Y184" s="427"/>
      <c r="Z184" s="424"/>
      <c r="AA184" s="427"/>
      <c r="AB184" s="430"/>
      <c r="AC184" s="69"/>
    </row>
    <row r="185" spans="2:29" s="5" customFormat="1" ht="30" customHeight="1">
      <c r="B185" s="298" t="str">
        <f>IF(Menú!$C$7="","-",Menú!$C$7)</f>
        <v>-</v>
      </c>
      <c r="C185" s="438"/>
      <c r="D185" s="438" t="str">
        <f>IF(B185="-","-",VLOOKUP(B185,Datos!$B$3:$C$25,2,FALSE))</f>
        <v>-</v>
      </c>
      <c r="E185" s="441"/>
      <c r="F185" s="442"/>
      <c r="G185" s="245"/>
      <c r="H185" s="83"/>
      <c r="I185" s="84"/>
      <c r="J185" s="431"/>
      <c r="K185" s="431"/>
      <c r="L185" s="428" t="str">
        <f>IF(AND(J185=Datos!$B$186,K185=Datos!$B$193),Datos!$D$186,IF(AND(J185=Datos!$B$186,K185=Datos!$B$194),Datos!$E$186,IF(AND(J185=Datos!$B$186,K185=Datos!$B$195),Datos!$F$186,IF(AND(J185=Datos!$B$186,K185=Datos!$B$196),Datos!$G$186,IF(AND(J185=Datos!$B$186,K185=Datos!$B$197),Datos!$H$186,IF(AND(J185=Datos!$B$187,K185=Datos!$B$193),Datos!$D$187,IF(AND(J185=Datos!$B$187,K185=Datos!$B$194),Datos!$E$187,IF(AND(J185=Datos!$B$187,K185=Datos!$B$195),Datos!$F$187,IF(AND(J185=Datos!$B$187,K185=Datos!$B$196),Datos!$G$187,IF(AND(J185=Datos!$B$187,K185=Datos!$B$197),Datos!$H$187,IF(AND(J185=Datos!$B$188,K185=Datos!$B$193),Datos!$D$188,IF(AND(J185=Datos!$B$188,K185=Datos!$B$194),Datos!$E$188,IF(AND(J185=Datos!$B$188,K185=Datos!$B$195),Datos!$F$188,IF(AND(J185=Datos!$B$188,K185=Datos!$B$196),Datos!$G$188,IF(AND(J185=Datos!$B$188,K185=Datos!$B$197),Datos!$H$188,IF(AND(J185=Datos!$B$189,K185=Datos!$B$193),Datos!$D$189,IF(AND(J185=Datos!$B$189,K185=Datos!$B$194),Datos!$E$189,IF(AND(J185=Datos!$B$189,K185=Datos!$B$195),Datos!$F$189,IF(AND(J185=Datos!$B$189,K185=Datos!$B$196),Datos!$G$189,IF(AND(J185=Datos!$B$189,K185=Datos!$B$197),Datos!$H$189,IF(AND(J185=Datos!$B$190,K185=Datos!$B$193),Datos!$D$190,IF(AND(J185=Datos!$B$190,K185=Datos!$B$194),Datos!$E$190,IF(AND(J185=Datos!$B$190,K185=Datos!$B$195),Datos!$F$190,IF(AND(J185=Datos!$B$190,K185=Datos!$B$196),Datos!$G$190,IF(AND(J185=Datos!$B$190,K185=Datos!$B$197),Datos!$H$190,"-")))))))))))))))))))))))))</f>
        <v>-</v>
      </c>
      <c r="M185" s="84"/>
      <c r="N185" s="83"/>
      <c r="O185" s="83"/>
      <c r="P185" s="83"/>
      <c r="Q185" s="83"/>
      <c r="R185" s="84"/>
      <c r="S185" s="83"/>
      <c r="T185" s="83"/>
      <c r="U185" s="83"/>
      <c r="V185" s="83"/>
      <c r="W185" s="82">
        <f>((IF(S185=Datos!$B$83,0,IF(S185=Datos!$B$84,5,IF(S185=Datos!$B$85,10,IF(S185=Datos!$B$86,15,IF(S185=Datos!$B$87,20,IF(S185=Datos!$B$88,25,0)))))))/100)+((IF(T185=Datos!$B$83,0,IF(T185=Datos!$B$84,5,IF(T185=Datos!$B$85,10,IF(T185=Datos!$B$86,15,IF(T185=Datos!$B$87,20,IF(T185=Datos!$B$88,25,0)))))))/100)+((IF(U185=Datos!$B$83,0,IF(U185=Datos!$B$84,5,IF(U185=Datos!$B$85,10,IF(U185=Datos!$B$86,15,IF(U185=Datos!$B$87,20,IF(U185=Datos!$B$88,25,0)))))))/100)+((IF(V185=Datos!$B$83,0,IF(V185=Datos!$B$84,5,IF(V185=Datos!$B$85,10,IF(V185=Datos!$B$86,15,IF(V185=Datos!$B$87,20,IF(V185=Datos!$B$88,25,0)))))))/100)</f>
        <v>0</v>
      </c>
      <c r="X185" s="435">
        <f>IF(ISERROR((IF(R185=Datos!$B$80,W185,0)+IF(R186=Datos!$B$80,W186,0)+IF(R187=Datos!$B$80,W187,0)+IF(R188=Datos!$B$80,W188,0)+IF(R189=Datos!$B$80,W189,0)+IF(R190=Datos!$B$80,W190,0))/(IF(R185=Datos!$B$80,1,0)+IF(R186=Datos!$B$80,1,0)+IF(R187=Datos!$B$80,1,0)+IF(R188=Datos!$B$80,1,0)+IF(R189=Datos!$B$80,1,0)+IF(R190=Datos!$B$80,1,0))),0,(IF(R185=Datos!$B$80,W185,0)+IF(R186=Datos!$B$80,W186,0)+IF(R187=Datos!$B$80,W187,0)+IF(R188=Datos!$B$80,W188,0)+IF(R189=Datos!$B$80,W189,0)+IF(R190=Datos!$B$80,W190,0))/(IF(R185=Datos!$B$80,1,0)+IF(R186=Datos!$B$80,1,0)+IF(R187=Datos!$B$80,1,0)+IF(R188=Datos!$B$80,1,0)+IF(R189=Datos!$B$80,1,0)+IF(R190=Datos!$B$80,1,0)))</f>
        <v>0</v>
      </c>
      <c r="Y185" s="425" t="str">
        <f>IF(J185="","-",(IF(X185&gt;0,(IF(J185=Datos!$B$65,Datos!$B$65,IF(AND(J185=Datos!$B$66,X185&gt;0.49),Datos!$B$65,IF(AND(J185=Datos!$B$67,X185&gt;0.74),Datos!$B$65,IF(AND(J185=Datos!$B$67,X185&lt;0.75,X185&gt;0.49),Datos!$B$66,IF(AND(J185=Datos!$B$68,X185&gt;0.74),Datos!$B$66,IF(AND(J185=Datos!$B$68,X185&lt;0.75,X185&gt;0.49),Datos!$B$67,IF(AND(J185=Datos!$B$69,X185&gt;0.74),Datos!$B$67,IF(AND(J185=Datos!$B$69,X185&lt;0.75,X185&gt;0.49),Datos!$B$68,J185))))))))),J185)))</f>
        <v>-</v>
      </c>
      <c r="Z185" s="422">
        <f>IF(ISERROR((IF(R185=Datos!$B$79,W185,0)+IF(R186=Datos!$B$79,W186,0)+IF(R187=Datos!$B$79,W187,0)+IF(R188=Datos!$B$79,W188,0)+IF(R189=Datos!$B$79,W189,0)+IF(R190=Datos!$B$79,W190,0))/(IF(R185=Datos!$B$79,1,0)+IF(R186=Datos!$B$79,1,0)+IF(R187=Datos!$B$79,1,0)+IF(R188=Datos!$B$79,1,0)+IF(R189=Datos!$B$79,1,0)+IF(R190=Datos!$B$79,1,0))),0,(IF(R185=Datos!$B$79,W185,0)+IF(R186=Datos!$B$79,W186,0)+IF(R187=Datos!$B$79,W187,0)+IF(R188=Datos!$B$79,W188,0)+IF(R189=Datos!$B$79,W189,0)+IF(R190=Datos!$B$79,W190,0))/(IF(R185=Datos!$B$79,1,0)+IF(R186=Datos!$B$79,1,0)+IF(R187=Datos!$B$79,1,0)+IF(R188=Datos!$B$79,1,0)+IF(R189=Datos!$B$79,1,0)+IF(R190=Datos!$B$79,1,0)))</f>
        <v>0</v>
      </c>
      <c r="AA185" s="425" t="str">
        <f>IF(K185="","-",(IF(Z185&gt;0,(IF(K185=Datos!$B$72,Datos!$B$72,IF(AND(K185=Datos!$B$73,Z185&gt;0.49),Datos!$B$72,IF(AND(K185=Datos!$B$74,Z185&gt;0.74),Datos!$B$72,IF(AND(K185=Datos!$B$74,Z185&lt;0.75,Z185&gt;0.49),Datos!$B$73,IF(AND(K185=Datos!$B$75,Z185&gt;0.74),Datos!$B$73,IF(AND(K185=Datos!$B$75,Z185&lt;0.75,Z185&gt;0.49),Datos!$B$74,IF(AND(K185=Datos!$B$76,Z185&gt;0.74),Datos!$B$74,IF(AND(K185=Datos!$B$76,Z185&lt;0.75,Z185&gt;0.49),Datos!$B$75,K185))))))))),K185)))</f>
        <v>-</v>
      </c>
      <c r="AB185" s="428" t="str">
        <f>IF(AND(Y185=Datos!$B$186,AA185=Datos!$B$193),Datos!$D$186,IF(AND(Y185=Datos!$B$186,AA185=Datos!$B$194),Datos!$E$186,IF(AND(Y185=Datos!$B$186,AA185=Datos!$B$195),Datos!$F$186,IF(AND(Y185=Datos!$B$186,AA185=Datos!$B$196),Datos!$G$186,IF(AND(Y185=Datos!$B$186,AA185=Datos!$B$197),Datos!$H$186,IF(AND(Y185=Datos!$B$187,AA185=Datos!$B$193),Datos!$D$187,IF(AND(Y185=Datos!$B$187,AA185=Datos!$B$194),Datos!$E$187,IF(AND(Y185=Datos!$B$187,AA185=Datos!$B$195),Datos!$F$187,IF(AND(Y185=Datos!$B$187,AA185=Datos!$B$196),Datos!$G$187,IF(AND(Y185=Datos!$B$187,AA185=Datos!$B$197),Datos!$H$187,IF(AND(Y185=Datos!$B$188,AA185=Datos!$B$193),Datos!$D$188,IF(AND(Y185=Datos!$B$188,AA185=Datos!$B$194),Datos!$E$188,IF(AND(Y185=Datos!$B$188,AA185=Datos!$B$195),Datos!$F$188,IF(AND(Y185=Datos!$B$188,AA185=Datos!$B$196),Datos!$G$188,IF(AND(Y185=Datos!$B$188,AA185=Datos!$B$197),Datos!$H$188,IF(AND(Y185=Datos!$B$189,AA185=Datos!$B$193),Datos!$D$189,IF(AND(Y185=Datos!$B$189,AA185=Datos!$B$194),Datos!$E$189,IF(AND(Y185=Datos!$B$189,AA185=Datos!$B$195),Datos!$F$189,IF(AND(Y185=Datos!$B$189,AA185=Datos!$B$196),Datos!$G$189,IF(AND(Y185=Datos!$B$189,AA185=Datos!$B$197),Datos!$H$189,IF(AND(Y185=Datos!$B$190,AA185=Datos!$B$193),Datos!$D$190,IF(AND(Y185=Datos!$B$190,AA185=Datos!$B$194),Datos!$E$190,IF(AND(Y185=Datos!$B$190,AA185=Datos!$B$195),Datos!$F$190,IF(AND(Y185=Datos!$B$190,AA185=Datos!$B$196),Datos!$G$190,IF(AND(Y185=Datos!$B$190,AA185=Datos!$B$197),Datos!$H$190,"-")))))))))))))))))))))))))</f>
        <v>-</v>
      </c>
      <c r="AC185" s="61"/>
    </row>
    <row r="186" spans="2:29" s="5" customFormat="1" ht="30" customHeight="1">
      <c r="B186" s="299"/>
      <c r="C186" s="439"/>
      <c r="D186" s="439"/>
      <c r="E186" s="443"/>
      <c r="F186" s="444"/>
      <c r="G186" s="246"/>
      <c r="H186" s="62"/>
      <c r="I186" s="63"/>
      <c r="J186" s="432"/>
      <c r="K186" s="432"/>
      <c r="L186" s="429"/>
      <c r="M186" s="63"/>
      <c r="N186" s="62"/>
      <c r="O186" s="62"/>
      <c r="P186" s="62"/>
      <c r="Q186" s="62"/>
      <c r="R186" s="63"/>
      <c r="S186" s="62"/>
      <c r="T186" s="62"/>
      <c r="U186" s="62"/>
      <c r="V186" s="62"/>
      <c r="W186" s="64">
        <f>((IF(S186=Datos!$B$83,0,IF(S186=Datos!$B$84,5,IF(S186=Datos!$B$85,10,IF(S186=Datos!$B$86,15,IF(S186=Datos!$B$87,20,IF(S186=Datos!$B$88,25,0)))))))/100)+((IF(T186=Datos!$B$83,0,IF(T186=Datos!$B$84,5,IF(T186=Datos!$B$85,10,IF(T186=Datos!$B$86,15,IF(T186=Datos!$B$87,20,IF(T186=Datos!$B$88,25,0)))))))/100)+((IF(U186=Datos!$B$83,0,IF(U186=Datos!$B$84,5,IF(U186=Datos!$B$85,10,IF(U186=Datos!$B$86,15,IF(U186=Datos!$B$87,20,IF(U186=Datos!$B$88,25,0)))))))/100)+((IF(V186=Datos!$B$83,0,IF(V186=Datos!$B$84,5,IF(V186=Datos!$B$85,10,IF(V186=Datos!$B$86,15,IF(V186=Datos!$B$87,20,IF(V186=Datos!$B$88,25,0)))))))/100)</f>
        <v>0</v>
      </c>
      <c r="X186" s="436"/>
      <c r="Y186" s="426"/>
      <c r="Z186" s="423"/>
      <c r="AA186" s="426"/>
      <c r="AB186" s="429"/>
      <c r="AC186" s="65"/>
    </row>
    <row r="187" spans="2:29" s="5" customFormat="1" ht="30" customHeight="1">
      <c r="B187" s="299"/>
      <c r="C187" s="439"/>
      <c r="D187" s="439"/>
      <c r="E187" s="443"/>
      <c r="F187" s="444"/>
      <c r="G187" s="246"/>
      <c r="H187" s="62"/>
      <c r="I187" s="63"/>
      <c r="J187" s="432"/>
      <c r="K187" s="432"/>
      <c r="L187" s="429"/>
      <c r="M187" s="63"/>
      <c r="N187" s="62"/>
      <c r="O187" s="62"/>
      <c r="P187" s="62"/>
      <c r="Q187" s="62"/>
      <c r="R187" s="63"/>
      <c r="S187" s="62"/>
      <c r="T187" s="62"/>
      <c r="U187" s="62"/>
      <c r="V187" s="62"/>
      <c r="W187" s="64">
        <f>((IF(S187=Datos!$B$83,0,IF(S187=Datos!$B$84,5,IF(S187=Datos!$B$85,10,IF(S187=Datos!$B$86,15,IF(S187=Datos!$B$87,20,IF(S187=Datos!$B$88,25,0)))))))/100)+((IF(T187=Datos!$B$83,0,IF(T187=Datos!$B$84,5,IF(T187=Datos!$B$85,10,IF(T187=Datos!$B$86,15,IF(T187=Datos!$B$87,20,IF(T187=Datos!$B$88,25,0)))))))/100)+((IF(U187=Datos!$B$83,0,IF(U187=Datos!$B$84,5,IF(U187=Datos!$B$85,10,IF(U187=Datos!$B$86,15,IF(U187=Datos!$B$87,20,IF(U187=Datos!$B$88,25,0)))))))/100)+((IF(V187=Datos!$B$83,0,IF(V187=Datos!$B$84,5,IF(V187=Datos!$B$85,10,IF(V187=Datos!$B$86,15,IF(V187=Datos!$B$87,20,IF(V187=Datos!$B$88,25,0)))))))/100)</f>
        <v>0</v>
      </c>
      <c r="X187" s="436"/>
      <c r="Y187" s="426"/>
      <c r="Z187" s="423"/>
      <c r="AA187" s="426"/>
      <c r="AB187" s="429"/>
      <c r="AC187" s="65"/>
    </row>
    <row r="188" spans="2:29" s="5" customFormat="1" ht="30" customHeight="1">
      <c r="B188" s="299"/>
      <c r="C188" s="439"/>
      <c r="D188" s="439"/>
      <c r="E188" s="443"/>
      <c r="F188" s="444"/>
      <c r="G188" s="246"/>
      <c r="H188" s="62"/>
      <c r="I188" s="63"/>
      <c r="J188" s="432"/>
      <c r="K188" s="432"/>
      <c r="L188" s="429"/>
      <c r="M188" s="63"/>
      <c r="N188" s="62"/>
      <c r="O188" s="62"/>
      <c r="P188" s="62"/>
      <c r="Q188" s="62"/>
      <c r="R188" s="63"/>
      <c r="S188" s="62"/>
      <c r="T188" s="62"/>
      <c r="U188" s="62"/>
      <c r="V188" s="62"/>
      <c r="W188" s="64">
        <f>((IF(S188=Datos!$B$83,0,IF(S188=Datos!$B$84,5,IF(S188=Datos!$B$85,10,IF(S188=Datos!$B$86,15,IF(S188=Datos!$B$87,20,IF(S188=Datos!$B$88,25,0)))))))/100)+((IF(T188=Datos!$B$83,0,IF(T188=Datos!$B$84,5,IF(T188=Datos!$B$85,10,IF(T188=Datos!$B$86,15,IF(T188=Datos!$B$87,20,IF(T188=Datos!$B$88,25,0)))))))/100)+((IF(U188=Datos!$B$83,0,IF(U188=Datos!$B$84,5,IF(U188=Datos!$B$85,10,IF(U188=Datos!$B$86,15,IF(U188=Datos!$B$87,20,IF(U188=Datos!$B$88,25,0)))))))/100)+((IF(V188=Datos!$B$83,0,IF(V188=Datos!$B$84,5,IF(V188=Datos!$B$85,10,IF(V188=Datos!$B$86,15,IF(V188=Datos!$B$87,20,IF(V188=Datos!$B$88,25,0)))))))/100)</f>
        <v>0</v>
      </c>
      <c r="X188" s="436"/>
      <c r="Y188" s="426"/>
      <c r="Z188" s="423"/>
      <c r="AA188" s="426"/>
      <c r="AB188" s="429"/>
      <c r="AC188" s="65"/>
    </row>
    <row r="189" spans="2:29" s="5" customFormat="1" ht="30" customHeight="1">
      <c r="B189" s="299"/>
      <c r="C189" s="439"/>
      <c r="D189" s="439"/>
      <c r="E189" s="443"/>
      <c r="F189" s="444"/>
      <c r="G189" s="246"/>
      <c r="H189" s="62"/>
      <c r="I189" s="63"/>
      <c r="J189" s="432"/>
      <c r="K189" s="432"/>
      <c r="L189" s="429"/>
      <c r="M189" s="63"/>
      <c r="N189" s="62"/>
      <c r="O189" s="62"/>
      <c r="P189" s="62"/>
      <c r="Q189" s="62"/>
      <c r="R189" s="63"/>
      <c r="S189" s="62"/>
      <c r="T189" s="62"/>
      <c r="U189" s="62"/>
      <c r="V189" s="62"/>
      <c r="W189" s="64">
        <f>((IF(S189=Datos!$B$83,0,IF(S189=Datos!$B$84,5,IF(S189=Datos!$B$85,10,IF(S189=Datos!$B$86,15,IF(S189=Datos!$B$87,20,IF(S189=Datos!$B$88,25,0)))))))/100)+((IF(T189=Datos!$B$83,0,IF(T189=Datos!$B$84,5,IF(T189=Datos!$B$85,10,IF(T189=Datos!$B$86,15,IF(T189=Datos!$B$87,20,IF(T189=Datos!$B$88,25,0)))))))/100)+((IF(U189=Datos!$B$83,0,IF(U189=Datos!$B$84,5,IF(U189=Datos!$B$85,10,IF(U189=Datos!$B$86,15,IF(U189=Datos!$B$87,20,IF(U189=Datos!$B$88,25,0)))))))/100)+((IF(V189=Datos!$B$83,0,IF(V189=Datos!$B$84,5,IF(V189=Datos!$B$85,10,IF(V189=Datos!$B$86,15,IF(V189=Datos!$B$87,20,IF(V189=Datos!$B$88,25,0)))))))/100)</f>
        <v>0</v>
      </c>
      <c r="X189" s="436"/>
      <c r="Y189" s="426"/>
      <c r="Z189" s="423"/>
      <c r="AA189" s="426"/>
      <c r="AB189" s="429"/>
      <c r="AC189" s="65"/>
    </row>
    <row r="190" spans="2:29" s="5" customFormat="1" ht="30" customHeight="1" thickBot="1">
      <c r="B190" s="300"/>
      <c r="C190" s="440"/>
      <c r="D190" s="440"/>
      <c r="E190" s="445"/>
      <c r="F190" s="446"/>
      <c r="G190" s="247"/>
      <c r="H190" s="88"/>
      <c r="I190" s="86"/>
      <c r="J190" s="433"/>
      <c r="K190" s="433"/>
      <c r="L190" s="430"/>
      <c r="M190" s="86"/>
      <c r="N190" s="88"/>
      <c r="O190" s="88"/>
      <c r="P190" s="88"/>
      <c r="Q190" s="88"/>
      <c r="R190" s="86"/>
      <c r="S190" s="88"/>
      <c r="T190" s="88"/>
      <c r="U190" s="88"/>
      <c r="V190" s="88"/>
      <c r="W190" s="87">
        <f>((IF(S190=Datos!$B$83,0,IF(S190=Datos!$B$84,5,IF(S190=Datos!$B$85,10,IF(S190=Datos!$B$86,15,IF(S190=Datos!$B$87,20,IF(S190=Datos!$B$88,25,0)))))))/100)+((IF(T190=Datos!$B$83,0,IF(T190=Datos!$B$84,5,IF(T190=Datos!$B$85,10,IF(T190=Datos!$B$86,15,IF(T190=Datos!$B$87,20,IF(T190=Datos!$B$88,25,0)))))))/100)+((IF(U190=Datos!$B$83,0,IF(U190=Datos!$B$84,5,IF(U190=Datos!$B$85,10,IF(U190=Datos!$B$86,15,IF(U190=Datos!$B$87,20,IF(U190=Datos!$B$88,25,0)))))))/100)+((IF(V190=Datos!$B$83,0,IF(V190=Datos!$B$84,5,IF(V190=Datos!$B$85,10,IF(V190=Datos!$B$86,15,IF(V190=Datos!$B$87,20,IF(V190=Datos!$B$88,25,0)))))))/100)</f>
        <v>0</v>
      </c>
      <c r="X190" s="437"/>
      <c r="Y190" s="427"/>
      <c r="Z190" s="424"/>
      <c r="AA190" s="427"/>
      <c r="AB190" s="430"/>
      <c r="AC190" s="69"/>
    </row>
    <row r="191" spans="2:29" s="5" customFormat="1" ht="30" customHeight="1">
      <c r="B191" s="298" t="str">
        <f>IF(Menú!$C$7="","-",Menú!$C$7)</f>
        <v>-</v>
      </c>
      <c r="C191" s="438"/>
      <c r="D191" s="438" t="str">
        <f>IF(B191="-","-",VLOOKUP(B191,Datos!$B$3:$C$25,2,FALSE))</f>
        <v>-</v>
      </c>
      <c r="E191" s="441"/>
      <c r="F191" s="442"/>
      <c r="G191" s="245"/>
      <c r="H191" s="83"/>
      <c r="I191" s="84"/>
      <c r="J191" s="431"/>
      <c r="K191" s="431"/>
      <c r="L191" s="428" t="str">
        <f>IF(AND(J191=Datos!$B$186,K191=Datos!$B$193),Datos!$D$186,IF(AND(J191=Datos!$B$186,K191=Datos!$B$194),Datos!$E$186,IF(AND(J191=Datos!$B$186,K191=Datos!$B$195),Datos!$F$186,IF(AND(J191=Datos!$B$186,K191=Datos!$B$196),Datos!$G$186,IF(AND(J191=Datos!$B$186,K191=Datos!$B$197),Datos!$H$186,IF(AND(J191=Datos!$B$187,K191=Datos!$B$193),Datos!$D$187,IF(AND(J191=Datos!$B$187,K191=Datos!$B$194),Datos!$E$187,IF(AND(J191=Datos!$B$187,K191=Datos!$B$195),Datos!$F$187,IF(AND(J191=Datos!$B$187,K191=Datos!$B$196),Datos!$G$187,IF(AND(J191=Datos!$B$187,K191=Datos!$B$197),Datos!$H$187,IF(AND(J191=Datos!$B$188,K191=Datos!$B$193),Datos!$D$188,IF(AND(J191=Datos!$B$188,K191=Datos!$B$194),Datos!$E$188,IF(AND(J191=Datos!$B$188,K191=Datos!$B$195),Datos!$F$188,IF(AND(J191=Datos!$B$188,K191=Datos!$B$196),Datos!$G$188,IF(AND(J191=Datos!$B$188,K191=Datos!$B$197),Datos!$H$188,IF(AND(J191=Datos!$B$189,K191=Datos!$B$193),Datos!$D$189,IF(AND(J191=Datos!$B$189,K191=Datos!$B$194),Datos!$E$189,IF(AND(J191=Datos!$B$189,K191=Datos!$B$195),Datos!$F$189,IF(AND(J191=Datos!$B$189,K191=Datos!$B$196),Datos!$G$189,IF(AND(J191=Datos!$B$189,K191=Datos!$B$197),Datos!$H$189,IF(AND(J191=Datos!$B$190,K191=Datos!$B$193),Datos!$D$190,IF(AND(J191=Datos!$B$190,K191=Datos!$B$194),Datos!$E$190,IF(AND(J191=Datos!$B$190,K191=Datos!$B$195),Datos!$F$190,IF(AND(J191=Datos!$B$190,K191=Datos!$B$196),Datos!$G$190,IF(AND(J191=Datos!$B$190,K191=Datos!$B$197),Datos!$H$190,"-")))))))))))))))))))))))))</f>
        <v>-</v>
      </c>
      <c r="M191" s="84"/>
      <c r="N191" s="83"/>
      <c r="O191" s="83"/>
      <c r="P191" s="83"/>
      <c r="Q191" s="83"/>
      <c r="R191" s="84"/>
      <c r="S191" s="83"/>
      <c r="T191" s="83"/>
      <c r="U191" s="83"/>
      <c r="V191" s="83"/>
      <c r="W191" s="82">
        <f>((IF(S191=Datos!$B$83,0,IF(S191=Datos!$B$84,5,IF(S191=Datos!$B$85,10,IF(S191=Datos!$B$86,15,IF(S191=Datos!$B$87,20,IF(S191=Datos!$B$88,25,0)))))))/100)+((IF(T191=Datos!$B$83,0,IF(T191=Datos!$B$84,5,IF(T191=Datos!$B$85,10,IF(T191=Datos!$B$86,15,IF(T191=Datos!$B$87,20,IF(T191=Datos!$B$88,25,0)))))))/100)+((IF(U191=Datos!$B$83,0,IF(U191=Datos!$B$84,5,IF(U191=Datos!$B$85,10,IF(U191=Datos!$B$86,15,IF(U191=Datos!$B$87,20,IF(U191=Datos!$B$88,25,0)))))))/100)+((IF(V191=Datos!$B$83,0,IF(V191=Datos!$B$84,5,IF(V191=Datos!$B$85,10,IF(V191=Datos!$B$86,15,IF(V191=Datos!$B$87,20,IF(V191=Datos!$B$88,25,0)))))))/100)</f>
        <v>0</v>
      </c>
      <c r="X191" s="435">
        <f>IF(ISERROR((IF(R191=Datos!$B$80,W191,0)+IF(R192=Datos!$B$80,W192,0)+IF(R193=Datos!$B$80,W193,0)+IF(R194=Datos!$B$80,W194,0)+IF(R195=Datos!$B$80,W195,0)+IF(R196=Datos!$B$80,W196,0))/(IF(R191=Datos!$B$80,1,0)+IF(R192=Datos!$B$80,1,0)+IF(R193=Datos!$B$80,1,0)+IF(R194=Datos!$B$80,1,0)+IF(R195=Datos!$B$80,1,0)+IF(R196=Datos!$B$80,1,0))),0,(IF(R191=Datos!$B$80,W191,0)+IF(R192=Datos!$B$80,W192,0)+IF(R193=Datos!$B$80,W193,0)+IF(R194=Datos!$B$80,W194,0)+IF(R195=Datos!$B$80,W195,0)+IF(R196=Datos!$B$80,W196,0))/(IF(R191=Datos!$B$80,1,0)+IF(R192=Datos!$B$80,1,0)+IF(R193=Datos!$B$80,1,0)+IF(R194=Datos!$B$80,1,0)+IF(R195=Datos!$B$80,1,0)+IF(R196=Datos!$B$80,1,0)))</f>
        <v>0</v>
      </c>
      <c r="Y191" s="425" t="str">
        <f>IF(J191="","-",(IF(X191&gt;0,(IF(J191=Datos!$B$65,Datos!$B$65,IF(AND(J191=Datos!$B$66,X191&gt;0.49),Datos!$B$65,IF(AND(J191=Datos!$B$67,X191&gt;0.74),Datos!$B$65,IF(AND(J191=Datos!$B$67,X191&lt;0.75,X191&gt;0.49),Datos!$B$66,IF(AND(J191=Datos!$B$68,X191&gt;0.74),Datos!$B$66,IF(AND(J191=Datos!$B$68,X191&lt;0.75,X191&gt;0.49),Datos!$B$67,IF(AND(J191=Datos!$B$69,X191&gt;0.74),Datos!$B$67,IF(AND(J191=Datos!$B$69,X191&lt;0.75,X191&gt;0.49),Datos!$B$68,J191))))))))),J191)))</f>
        <v>-</v>
      </c>
      <c r="Z191" s="422">
        <f>IF(ISERROR((IF(R191=Datos!$B$79,W191,0)+IF(R192=Datos!$B$79,W192,0)+IF(R193=Datos!$B$79,W193,0)+IF(R194=Datos!$B$79,W194,0)+IF(R195=Datos!$B$79,W195,0)+IF(R196=Datos!$B$79,W196,0))/(IF(R191=Datos!$B$79,1,0)+IF(R192=Datos!$B$79,1,0)+IF(R193=Datos!$B$79,1,0)+IF(R194=Datos!$B$79,1,0)+IF(R195=Datos!$B$79,1,0)+IF(R196=Datos!$B$79,1,0))),0,(IF(R191=Datos!$B$79,W191,0)+IF(R192=Datos!$B$79,W192,0)+IF(R193=Datos!$B$79,W193,0)+IF(R194=Datos!$B$79,W194,0)+IF(R195=Datos!$B$79,W195,0)+IF(R196=Datos!$B$79,W196,0))/(IF(R191=Datos!$B$79,1,0)+IF(R192=Datos!$B$79,1,0)+IF(R193=Datos!$B$79,1,0)+IF(R194=Datos!$B$79,1,0)+IF(R195=Datos!$B$79,1,0)+IF(R196=Datos!$B$79,1,0)))</f>
        <v>0</v>
      </c>
      <c r="AA191" s="425" t="str">
        <f>IF(K191="","-",(IF(Z191&gt;0,(IF(K191=Datos!$B$72,Datos!$B$72,IF(AND(K191=Datos!$B$73,Z191&gt;0.49),Datos!$B$72,IF(AND(K191=Datos!$B$74,Z191&gt;0.74),Datos!$B$72,IF(AND(K191=Datos!$B$74,Z191&lt;0.75,Z191&gt;0.49),Datos!$B$73,IF(AND(K191=Datos!$B$75,Z191&gt;0.74),Datos!$B$73,IF(AND(K191=Datos!$B$75,Z191&lt;0.75,Z191&gt;0.49),Datos!$B$74,IF(AND(K191=Datos!$B$76,Z191&gt;0.74),Datos!$B$74,IF(AND(K191=Datos!$B$76,Z191&lt;0.75,Z191&gt;0.49),Datos!$B$75,K191))))))))),K191)))</f>
        <v>-</v>
      </c>
      <c r="AB191" s="428" t="str">
        <f>IF(AND(Y191=Datos!$B$186,AA191=Datos!$B$193),Datos!$D$186,IF(AND(Y191=Datos!$B$186,AA191=Datos!$B$194),Datos!$E$186,IF(AND(Y191=Datos!$B$186,AA191=Datos!$B$195),Datos!$F$186,IF(AND(Y191=Datos!$B$186,AA191=Datos!$B$196),Datos!$G$186,IF(AND(Y191=Datos!$B$186,AA191=Datos!$B$197),Datos!$H$186,IF(AND(Y191=Datos!$B$187,AA191=Datos!$B$193),Datos!$D$187,IF(AND(Y191=Datos!$B$187,AA191=Datos!$B$194),Datos!$E$187,IF(AND(Y191=Datos!$B$187,AA191=Datos!$B$195),Datos!$F$187,IF(AND(Y191=Datos!$B$187,AA191=Datos!$B$196),Datos!$G$187,IF(AND(Y191=Datos!$B$187,AA191=Datos!$B$197),Datos!$H$187,IF(AND(Y191=Datos!$B$188,AA191=Datos!$B$193),Datos!$D$188,IF(AND(Y191=Datos!$B$188,AA191=Datos!$B$194),Datos!$E$188,IF(AND(Y191=Datos!$B$188,AA191=Datos!$B$195),Datos!$F$188,IF(AND(Y191=Datos!$B$188,AA191=Datos!$B$196),Datos!$G$188,IF(AND(Y191=Datos!$B$188,AA191=Datos!$B$197),Datos!$H$188,IF(AND(Y191=Datos!$B$189,AA191=Datos!$B$193),Datos!$D$189,IF(AND(Y191=Datos!$B$189,AA191=Datos!$B$194),Datos!$E$189,IF(AND(Y191=Datos!$B$189,AA191=Datos!$B$195),Datos!$F$189,IF(AND(Y191=Datos!$B$189,AA191=Datos!$B$196),Datos!$G$189,IF(AND(Y191=Datos!$B$189,AA191=Datos!$B$197),Datos!$H$189,IF(AND(Y191=Datos!$B$190,AA191=Datos!$B$193),Datos!$D$190,IF(AND(Y191=Datos!$B$190,AA191=Datos!$B$194),Datos!$E$190,IF(AND(Y191=Datos!$B$190,AA191=Datos!$B$195),Datos!$F$190,IF(AND(Y191=Datos!$B$190,AA191=Datos!$B$196),Datos!$G$190,IF(AND(Y191=Datos!$B$190,AA191=Datos!$B$197),Datos!$H$190,"-")))))))))))))))))))))))))</f>
        <v>-</v>
      </c>
      <c r="AC191" s="61"/>
    </row>
    <row r="192" spans="2:29" s="5" customFormat="1" ht="30" customHeight="1">
      <c r="B192" s="299"/>
      <c r="C192" s="439"/>
      <c r="D192" s="439"/>
      <c r="E192" s="443"/>
      <c r="F192" s="444"/>
      <c r="G192" s="246"/>
      <c r="H192" s="62"/>
      <c r="I192" s="63"/>
      <c r="J192" s="432"/>
      <c r="K192" s="432"/>
      <c r="L192" s="429"/>
      <c r="M192" s="63"/>
      <c r="N192" s="62"/>
      <c r="O192" s="62"/>
      <c r="P192" s="62"/>
      <c r="Q192" s="62"/>
      <c r="R192" s="63"/>
      <c r="S192" s="62"/>
      <c r="T192" s="62"/>
      <c r="U192" s="62"/>
      <c r="V192" s="62"/>
      <c r="W192" s="64">
        <f>((IF(S192=Datos!$B$83,0,IF(S192=Datos!$B$84,5,IF(S192=Datos!$B$85,10,IF(S192=Datos!$B$86,15,IF(S192=Datos!$B$87,20,IF(S192=Datos!$B$88,25,0)))))))/100)+((IF(T192=Datos!$B$83,0,IF(T192=Datos!$B$84,5,IF(T192=Datos!$B$85,10,IF(T192=Datos!$B$86,15,IF(T192=Datos!$B$87,20,IF(T192=Datos!$B$88,25,0)))))))/100)+((IF(U192=Datos!$B$83,0,IF(U192=Datos!$B$84,5,IF(U192=Datos!$B$85,10,IF(U192=Datos!$B$86,15,IF(U192=Datos!$B$87,20,IF(U192=Datos!$B$88,25,0)))))))/100)+((IF(V192=Datos!$B$83,0,IF(V192=Datos!$B$84,5,IF(V192=Datos!$B$85,10,IF(V192=Datos!$B$86,15,IF(V192=Datos!$B$87,20,IF(V192=Datos!$B$88,25,0)))))))/100)</f>
        <v>0</v>
      </c>
      <c r="X192" s="436"/>
      <c r="Y192" s="426"/>
      <c r="Z192" s="423"/>
      <c r="AA192" s="426"/>
      <c r="AB192" s="429"/>
      <c r="AC192" s="65"/>
    </row>
    <row r="193" spans="2:29" s="5" customFormat="1" ht="30" customHeight="1">
      <c r="B193" s="299"/>
      <c r="C193" s="439"/>
      <c r="D193" s="439"/>
      <c r="E193" s="443"/>
      <c r="F193" s="444"/>
      <c r="G193" s="246"/>
      <c r="H193" s="62"/>
      <c r="I193" s="63"/>
      <c r="J193" s="432"/>
      <c r="K193" s="432"/>
      <c r="L193" s="429"/>
      <c r="M193" s="63"/>
      <c r="N193" s="62"/>
      <c r="O193" s="62"/>
      <c r="P193" s="62"/>
      <c r="Q193" s="62"/>
      <c r="R193" s="63"/>
      <c r="S193" s="62"/>
      <c r="T193" s="62"/>
      <c r="U193" s="62"/>
      <c r="V193" s="62"/>
      <c r="W193" s="64">
        <f>((IF(S193=Datos!$B$83,0,IF(S193=Datos!$B$84,5,IF(S193=Datos!$B$85,10,IF(S193=Datos!$B$86,15,IF(S193=Datos!$B$87,20,IF(S193=Datos!$B$88,25,0)))))))/100)+((IF(T193=Datos!$B$83,0,IF(T193=Datos!$B$84,5,IF(T193=Datos!$B$85,10,IF(T193=Datos!$B$86,15,IF(T193=Datos!$B$87,20,IF(T193=Datos!$B$88,25,0)))))))/100)+((IF(U193=Datos!$B$83,0,IF(U193=Datos!$B$84,5,IF(U193=Datos!$B$85,10,IF(U193=Datos!$B$86,15,IF(U193=Datos!$B$87,20,IF(U193=Datos!$B$88,25,0)))))))/100)+((IF(V193=Datos!$B$83,0,IF(V193=Datos!$B$84,5,IF(V193=Datos!$B$85,10,IF(V193=Datos!$B$86,15,IF(V193=Datos!$B$87,20,IF(V193=Datos!$B$88,25,0)))))))/100)</f>
        <v>0</v>
      </c>
      <c r="X193" s="436"/>
      <c r="Y193" s="426"/>
      <c r="Z193" s="423"/>
      <c r="AA193" s="426"/>
      <c r="AB193" s="429"/>
      <c r="AC193" s="65"/>
    </row>
    <row r="194" spans="2:29" s="5" customFormat="1" ht="30" customHeight="1">
      <c r="B194" s="299"/>
      <c r="C194" s="439"/>
      <c r="D194" s="439"/>
      <c r="E194" s="443"/>
      <c r="F194" s="444"/>
      <c r="G194" s="246"/>
      <c r="H194" s="62"/>
      <c r="I194" s="63"/>
      <c r="J194" s="432"/>
      <c r="K194" s="432"/>
      <c r="L194" s="429"/>
      <c r="M194" s="63"/>
      <c r="N194" s="62"/>
      <c r="O194" s="62"/>
      <c r="P194" s="62"/>
      <c r="Q194" s="62"/>
      <c r="R194" s="63"/>
      <c r="S194" s="62"/>
      <c r="T194" s="62"/>
      <c r="U194" s="62"/>
      <c r="V194" s="62"/>
      <c r="W194" s="64">
        <f>((IF(S194=Datos!$B$83,0,IF(S194=Datos!$B$84,5,IF(S194=Datos!$B$85,10,IF(S194=Datos!$B$86,15,IF(S194=Datos!$B$87,20,IF(S194=Datos!$B$88,25,0)))))))/100)+((IF(T194=Datos!$B$83,0,IF(T194=Datos!$B$84,5,IF(T194=Datos!$B$85,10,IF(T194=Datos!$B$86,15,IF(T194=Datos!$B$87,20,IF(T194=Datos!$B$88,25,0)))))))/100)+((IF(U194=Datos!$B$83,0,IF(U194=Datos!$B$84,5,IF(U194=Datos!$B$85,10,IF(U194=Datos!$B$86,15,IF(U194=Datos!$B$87,20,IF(U194=Datos!$B$88,25,0)))))))/100)+((IF(V194=Datos!$B$83,0,IF(V194=Datos!$B$84,5,IF(V194=Datos!$B$85,10,IF(V194=Datos!$B$86,15,IF(V194=Datos!$B$87,20,IF(V194=Datos!$B$88,25,0)))))))/100)</f>
        <v>0</v>
      </c>
      <c r="X194" s="436"/>
      <c r="Y194" s="426"/>
      <c r="Z194" s="423"/>
      <c r="AA194" s="426"/>
      <c r="AB194" s="429"/>
      <c r="AC194" s="65"/>
    </row>
    <row r="195" spans="2:29" s="5" customFormat="1" ht="30" customHeight="1">
      <c r="B195" s="299"/>
      <c r="C195" s="439"/>
      <c r="D195" s="439"/>
      <c r="E195" s="443"/>
      <c r="F195" s="444"/>
      <c r="G195" s="246"/>
      <c r="H195" s="62"/>
      <c r="I195" s="63"/>
      <c r="J195" s="432"/>
      <c r="K195" s="432"/>
      <c r="L195" s="429"/>
      <c r="M195" s="63"/>
      <c r="N195" s="62"/>
      <c r="O195" s="62"/>
      <c r="P195" s="62"/>
      <c r="Q195" s="62"/>
      <c r="R195" s="63"/>
      <c r="S195" s="62"/>
      <c r="T195" s="62"/>
      <c r="U195" s="62"/>
      <c r="V195" s="62"/>
      <c r="W195" s="64">
        <f>((IF(S195=Datos!$B$83,0,IF(S195=Datos!$B$84,5,IF(S195=Datos!$B$85,10,IF(S195=Datos!$B$86,15,IF(S195=Datos!$B$87,20,IF(S195=Datos!$B$88,25,0)))))))/100)+((IF(T195=Datos!$B$83,0,IF(T195=Datos!$B$84,5,IF(T195=Datos!$B$85,10,IF(T195=Datos!$B$86,15,IF(T195=Datos!$B$87,20,IF(T195=Datos!$B$88,25,0)))))))/100)+((IF(U195=Datos!$B$83,0,IF(U195=Datos!$B$84,5,IF(U195=Datos!$B$85,10,IF(U195=Datos!$B$86,15,IF(U195=Datos!$B$87,20,IF(U195=Datos!$B$88,25,0)))))))/100)+((IF(V195=Datos!$B$83,0,IF(V195=Datos!$B$84,5,IF(V195=Datos!$B$85,10,IF(V195=Datos!$B$86,15,IF(V195=Datos!$B$87,20,IF(V195=Datos!$B$88,25,0)))))))/100)</f>
        <v>0</v>
      </c>
      <c r="X195" s="436"/>
      <c r="Y195" s="426"/>
      <c r="Z195" s="423"/>
      <c r="AA195" s="426"/>
      <c r="AB195" s="429"/>
      <c r="AC195" s="65"/>
    </row>
    <row r="196" spans="2:29" s="5" customFormat="1" ht="30" customHeight="1" thickBot="1">
      <c r="B196" s="300"/>
      <c r="C196" s="440"/>
      <c r="D196" s="440"/>
      <c r="E196" s="445"/>
      <c r="F196" s="446"/>
      <c r="G196" s="247"/>
      <c r="H196" s="88"/>
      <c r="I196" s="86"/>
      <c r="J196" s="433"/>
      <c r="K196" s="433"/>
      <c r="L196" s="430"/>
      <c r="M196" s="86"/>
      <c r="N196" s="88"/>
      <c r="O196" s="88"/>
      <c r="P196" s="88"/>
      <c r="Q196" s="88"/>
      <c r="R196" s="86"/>
      <c r="S196" s="88"/>
      <c r="T196" s="88"/>
      <c r="U196" s="88"/>
      <c r="V196" s="88"/>
      <c r="W196" s="87">
        <f>((IF(S196=Datos!$B$83,0,IF(S196=Datos!$B$84,5,IF(S196=Datos!$B$85,10,IF(S196=Datos!$B$86,15,IF(S196=Datos!$B$87,20,IF(S196=Datos!$B$88,25,0)))))))/100)+((IF(T196=Datos!$B$83,0,IF(T196=Datos!$B$84,5,IF(T196=Datos!$B$85,10,IF(T196=Datos!$B$86,15,IF(T196=Datos!$B$87,20,IF(T196=Datos!$B$88,25,0)))))))/100)+((IF(U196=Datos!$B$83,0,IF(U196=Datos!$B$84,5,IF(U196=Datos!$B$85,10,IF(U196=Datos!$B$86,15,IF(U196=Datos!$B$87,20,IF(U196=Datos!$B$88,25,0)))))))/100)+((IF(V196=Datos!$B$83,0,IF(V196=Datos!$B$84,5,IF(V196=Datos!$B$85,10,IF(V196=Datos!$B$86,15,IF(V196=Datos!$B$87,20,IF(V196=Datos!$B$88,25,0)))))))/100)</f>
        <v>0</v>
      </c>
      <c r="X196" s="437"/>
      <c r="Y196" s="427"/>
      <c r="Z196" s="424"/>
      <c r="AA196" s="427"/>
      <c r="AB196" s="430"/>
      <c r="AC196" s="69"/>
    </row>
    <row r="197" spans="2:29" s="5" customFormat="1" ht="30" customHeight="1">
      <c r="B197" s="298" t="str">
        <f>IF(Menú!$C$7="","-",Menú!$C$7)</f>
        <v>-</v>
      </c>
      <c r="C197" s="438"/>
      <c r="D197" s="438" t="str">
        <f>IF(B197="-","-",VLOOKUP(B197,Datos!$B$3:$C$25,2,FALSE))</f>
        <v>-</v>
      </c>
      <c r="E197" s="441"/>
      <c r="F197" s="442"/>
      <c r="G197" s="245"/>
      <c r="H197" s="83"/>
      <c r="I197" s="84"/>
      <c r="J197" s="431"/>
      <c r="K197" s="431"/>
      <c r="L197" s="428" t="str">
        <f>IF(AND(J197=Datos!$B$186,K197=Datos!$B$193),Datos!$D$186,IF(AND(J197=Datos!$B$186,K197=Datos!$B$194),Datos!$E$186,IF(AND(J197=Datos!$B$186,K197=Datos!$B$195),Datos!$F$186,IF(AND(J197=Datos!$B$186,K197=Datos!$B$196),Datos!$G$186,IF(AND(J197=Datos!$B$186,K197=Datos!$B$197),Datos!$H$186,IF(AND(J197=Datos!$B$187,K197=Datos!$B$193),Datos!$D$187,IF(AND(J197=Datos!$B$187,K197=Datos!$B$194),Datos!$E$187,IF(AND(J197=Datos!$B$187,K197=Datos!$B$195),Datos!$F$187,IF(AND(J197=Datos!$B$187,K197=Datos!$B$196),Datos!$G$187,IF(AND(J197=Datos!$B$187,K197=Datos!$B$197),Datos!$H$187,IF(AND(J197=Datos!$B$188,K197=Datos!$B$193),Datos!$D$188,IF(AND(J197=Datos!$B$188,K197=Datos!$B$194),Datos!$E$188,IF(AND(J197=Datos!$B$188,K197=Datos!$B$195),Datos!$F$188,IF(AND(J197=Datos!$B$188,K197=Datos!$B$196),Datos!$G$188,IF(AND(J197=Datos!$B$188,K197=Datos!$B$197),Datos!$H$188,IF(AND(J197=Datos!$B$189,K197=Datos!$B$193),Datos!$D$189,IF(AND(J197=Datos!$B$189,K197=Datos!$B$194),Datos!$E$189,IF(AND(J197=Datos!$B$189,K197=Datos!$B$195),Datos!$F$189,IF(AND(J197=Datos!$B$189,K197=Datos!$B$196),Datos!$G$189,IF(AND(J197=Datos!$B$189,K197=Datos!$B$197),Datos!$H$189,IF(AND(J197=Datos!$B$190,K197=Datos!$B$193),Datos!$D$190,IF(AND(J197=Datos!$B$190,K197=Datos!$B$194),Datos!$E$190,IF(AND(J197=Datos!$B$190,K197=Datos!$B$195),Datos!$F$190,IF(AND(J197=Datos!$B$190,K197=Datos!$B$196),Datos!$G$190,IF(AND(J197=Datos!$B$190,K197=Datos!$B$197),Datos!$H$190,"-")))))))))))))))))))))))))</f>
        <v>-</v>
      </c>
      <c r="M197" s="84"/>
      <c r="N197" s="83"/>
      <c r="O197" s="83"/>
      <c r="P197" s="83"/>
      <c r="Q197" s="83"/>
      <c r="R197" s="84"/>
      <c r="S197" s="83"/>
      <c r="T197" s="83"/>
      <c r="U197" s="83"/>
      <c r="V197" s="83"/>
      <c r="W197" s="82">
        <f>((IF(S197=Datos!$B$83,0,IF(S197=Datos!$B$84,5,IF(S197=Datos!$B$85,10,IF(S197=Datos!$B$86,15,IF(S197=Datos!$B$87,20,IF(S197=Datos!$B$88,25,0)))))))/100)+((IF(T197=Datos!$B$83,0,IF(T197=Datos!$B$84,5,IF(T197=Datos!$B$85,10,IF(T197=Datos!$B$86,15,IF(T197=Datos!$B$87,20,IF(T197=Datos!$B$88,25,0)))))))/100)+((IF(U197=Datos!$B$83,0,IF(U197=Datos!$B$84,5,IF(U197=Datos!$B$85,10,IF(U197=Datos!$B$86,15,IF(U197=Datos!$B$87,20,IF(U197=Datos!$B$88,25,0)))))))/100)+((IF(V197=Datos!$B$83,0,IF(V197=Datos!$B$84,5,IF(V197=Datos!$B$85,10,IF(V197=Datos!$B$86,15,IF(V197=Datos!$B$87,20,IF(V197=Datos!$B$88,25,0)))))))/100)</f>
        <v>0</v>
      </c>
      <c r="X197" s="435">
        <f>IF(ISERROR((IF(R197=Datos!$B$80,W197,0)+IF(R198=Datos!$B$80,W198,0)+IF(R199=Datos!$B$80,W199,0)+IF(R200=Datos!$B$80,W200,0)+IF(R201=Datos!$B$80,W201,0)+IF(R202=Datos!$B$80,W202,0))/(IF(R197=Datos!$B$80,1,0)+IF(R198=Datos!$B$80,1,0)+IF(R199=Datos!$B$80,1,0)+IF(R200=Datos!$B$80,1,0)+IF(R201=Datos!$B$80,1,0)+IF(R202=Datos!$B$80,1,0))),0,(IF(R197=Datos!$B$80,W197,0)+IF(R198=Datos!$B$80,W198,0)+IF(R199=Datos!$B$80,W199,0)+IF(R200=Datos!$B$80,W200,0)+IF(R201=Datos!$B$80,W201,0)+IF(R202=Datos!$B$80,W202,0))/(IF(R197=Datos!$B$80,1,0)+IF(R198=Datos!$B$80,1,0)+IF(R199=Datos!$B$80,1,0)+IF(R200=Datos!$B$80,1,0)+IF(R201=Datos!$B$80,1,0)+IF(R202=Datos!$B$80,1,0)))</f>
        <v>0</v>
      </c>
      <c r="Y197" s="425" t="str">
        <f>IF(J197="","-",(IF(X197&gt;0,(IF(J197=Datos!$B$65,Datos!$B$65,IF(AND(J197=Datos!$B$66,X197&gt;0.49),Datos!$B$65,IF(AND(J197=Datos!$B$67,X197&gt;0.74),Datos!$B$65,IF(AND(J197=Datos!$B$67,X197&lt;0.75,X197&gt;0.49),Datos!$B$66,IF(AND(J197=Datos!$B$68,X197&gt;0.74),Datos!$B$66,IF(AND(J197=Datos!$B$68,X197&lt;0.75,X197&gt;0.49),Datos!$B$67,IF(AND(J197=Datos!$B$69,X197&gt;0.74),Datos!$B$67,IF(AND(J197=Datos!$B$69,X197&lt;0.75,X197&gt;0.49),Datos!$B$68,J197))))))))),J197)))</f>
        <v>-</v>
      </c>
      <c r="Z197" s="422">
        <f>IF(ISERROR((IF(R197=Datos!$B$79,W197,0)+IF(R198=Datos!$B$79,W198,0)+IF(R199=Datos!$B$79,W199,0)+IF(R200=Datos!$B$79,W200,0)+IF(R201=Datos!$B$79,W201,0)+IF(R202=Datos!$B$79,W202,0))/(IF(R197=Datos!$B$79,1,0)+IF(R198=Datos!$B$79,1,0)+IF(R199=Datos!$B$79,1,0)+IF(R200=Datos!$B$79,1,0)+IF(R201=Datos!$B$79,1,0)+IF(R202=Datos!$B$79,1,0))),0,(IF(R197=Datos!$B$79,W197,0)+IF(R198=Datos!$B$79,W198,0)+IF(R199=Datos!$B$79,W199,0)+IF(R200=Datos!$B$79,W200,0)+IF(R201=Datos!$B$79,W201,0)+IF(R202=Datos!$B$79,W202,0))/(IF(R197=Datos!$B$79,1,0)+IF(R198=Datos!$B$79,1,0)+IF(R199=Datos!$B$79,1,0)+IF(R200=Datos!$B$79,1,0)+IF(R201=Datos!$B$79,1,0)+IF(R202=Datos!$B$79,1,0)))</f>
        <v>0</v>
      </c>
      <c r="AA197" s="425" t="str">
        <f>IF(K197="","-",(IF(Z197&gt;0,(IF(K197=Datos!$B$72,Datos!$B$72,IF(AND(K197=Datos!$B$73,Z197&gt;0.49),Datos!$B$72,IF(AND(K197=Datos!$B$74,Z197&gt;0.74),Datos!$B$72,IF(AND(K197=Datos!$B$74,Z197&lt;0.75,Z197&gt;0.49),Datos!$B$73,IF(AND(K197=Datos!$B$75,Z197&gt;0.74),Datos!$B$73,IF(AND(K197=Datos!$B$75,Z197&lt;0.75,Z197&gt;0.49),Datos!$B$74,IF(AND(K197=Datos!$B$76,Z197&gt;0.74),Datos!$B$74,IF(AND(K197=Datos!$B$76,Z197&lt;0.75,Z197&gt;0.49),Datos!$B$75,K197))))))))),K197)))</f>
        <v>-</v>
      </c>
      <c r="AB197" s="428" t="str">
        <f>IF(AND(Y197=Datos!$B$186,AA197=Datos!$B$193),Datos!$D$186,IF(AND(Y197=Datos!$B$186,AA197=Datos!$B$194),Datos!$E$186,IF(AND(Y197=Datos!$B$186,AA197=Datos!$B$195),Datos!$F$186,IF(AND(Y197=Datos!$B$186,AA197=Datos!$B$196),Datos!$G$186,IF(AND(Y197=Datos!$B$186,AA197=Datos!$B$197),Datos!$H$186,IF(AND(Y197=Datos!$B$187,AA197=Datos!$B$193),Datos!$D$187,IF(AND(Y197=Datos!$B$187,AA197=Datos!$B$194),Datos!$E$187,IF(AND(Y197=Datos!$B$187,AA197=Datos!$B$195),Datos!$F$187,IF(AND(Y197=Datos!$B$187,AA197=Datos!$B$196),Datos!$G$187,IF(AND(Y197=Datos!$B$187,AA197=Datos!$B$197),Datos!$H$187,IF(AND(Y197=Datos!$B$188,AA197=Datos!$B$193),Datos!$D$188,IF(AND(Y197=Datos!$B$188,AA197=Datos!$B$194),Datos!$E$188,IF(AND(Y197=Datos!$B$188,AA197=Datos!$B$195),Datos!$F$188,IF(AND(Y197=Datos!$B$188,AA197=Datos!$B$196),Datos!$G$188,IF(AND(Y197=Datos!$B$188,AA197=Datos!$B$197),Datos!$H$188,IF(AND(Y197=Datos!$B$189,AA197=Datos!$B$193),Datos!$D$189,IF(AND(Y197=Datos!$B$189,AA197=Datos!$B$194),Datos!$E$189,IF(AND(Y197=Datos!$B$189,AA197=Datos!$B$195),Datos!$F$189,IF(AND(Y197=Datos!$B$189,AA197=Datos!$B$196),Datos!$G$189,IF(AND(Y197=Datos!$B$189,AA197=Datos!$B$197),Datos!$H$189,IF(AND(Y197=Datos!$B$190,AA197=Datos!$B$193),Datos!$D$190,IF(AND(Y197=Datos!$B$190,AA197=Datos!$B$194),Datos!$E$190,IF(AND(Y197=Datos!$B$190,AA197=Datos!$B$195),Datos!$F$190,IF(AND(Y197=Datos!$B$190,AA197=Datos!$B$196),Datos!$G$190,IF(AND(Y197=Datos!$B$190,AA197=Datos!$B$197),Datos!$H$190,"-")))))))))))))))))))))))))</f>
        <v>-</v>
      </c>
      <c r="AC197" s="61"/>
    </row>
    <row r="198" spans="2:29" s="5" customFormat="1" ht="30" customHeight="1">
      <c r="B198" s="299"/>
      <c r="C198" s="439"/>
      <c r="D198" s="439"/>
      <c r="E198" s="443"/>
      <c r="F198" s="444"/>
      <c r="G198" s="246"/>
      <c r="H198" s="62"/>
      <c r="I198" s="63"/>
      <c r="J198" s="432"/>
      <c r="K198" s="432"/>
      <c r="L198" s="429"/>
      <c r="M198" s="63"/>
      <c r="N198" s="62"/>
      <c r="O198" s="62"/>
      <c r="P198" s="62"/>
      <c r="Q198" s="62"/>
      <c r="R198" s="63"/>
      <c r="S198" s="62"/>
      <c r="T198" s="62"/>
      <c r="U198" s="62"/>
      <c r="V198" s="62"/>
      <c r="W198" s="64">
        <f>((IF(S198=Datos!$B$83,0,IF(S198=Datos!$B$84,5,IF(S198=Datos!$B$85,10,IF(S198=Datos!$B$86,15,IF(S198=Datos!$B$87,20,IF(S198=Datos!$B$88,25,0)))))))/100)+((IF(T198=Datos!$B$83,0,IF(T198=Datos!$B$84,5,IF(T198=Datos!$B$85,10,IF(T198=Datos!$B$86,15,IF(T198=Datos!$B$87,20,IF(T198=Datos!$B$88,25,0)))))))/100)+((IF(U198=Datos!$B$83,0,IF(U198=Datos!$B$84,5,IF(U198=Datos!$B$85,10,IF(U198=Datos!$B$86,15,IF(U198=Datos!$B$87,20,IF(U198=Datos!$B$88,25,0)))))))/100)+((IF(V198=Datos!$B$83,0,IF(V198=Datos!$B$84,5,IF(V198=Datos!$B$85,10,IF(V198=Datos!$B$86,15,IF(V198=Datos!$B$87,20,IF(V198=Datos!$B$88,25,0)))))))/100)</f>
        <v>0</v>
      </c>
      <c r="X198" s="436"/>
      <c r="Y198" s="426"/>
      <c r="Z198" s="423"/>
      <c r="AA198" s="426"/>
      <c r="AB198" s="429"/>
      <c r="AC198" s="65"/>
    </row>
    <row r="199" spans="2:29" s="5" customFormat="1" ht="30" customHeight="1">
      <c r="B199" s="299"/>
      <c r="C199" s="439"/>
      <c r="D199" s="439"/>
      <c r="E199" s="443"/>
      <c r="F199" s="444"/>
      <c r="G199" s="246"/>
      <c r="H199" s="62"/>
      <c r="I199" s="63"/>
      <c r="J199" s="432"/>
      <c r="K199" s="432"/>
      <c r="L199" s="429"/>
      <c r="M199" s="63"/>
      <c r="N199" s="62"/>
      <c r="O199" s="62"/>
      <c r="P199" s="62"/>
      <c r="Q199" s="62"/>
      <c r="R199" s="63"/>
      <c r="S199" s="62"/>
      <c r="T199" s="62"/>
      <c r="U199" s="62"/>
      <c r="V199" s="62"/>
      <c r="W199" s="64">
        <f>((IF(S199=Datos!$B$83,0,IF(S199=Datos!$B$84,5,IF(S199=Datos!$B$85,10,IF(S199=Datos!$B$86,15,IF(S199=Datos!$B$87,20,IF(S199=Datos!$B$88,25,0)))))))/100)+((IF(T199=Datos!$B$83,0,IF(T199=Datos!$B$84,5,IF(T199=Datos!$B$85,10,IF(T199=Datos!$B$86,15,IF(T199=Datos!$B$87,20,IF(T199=Datos!$B$88,25,0)))))))/100)+((IF(U199=Datos!$B$83,0,IF(U199=Datos!$B$84,5,IF(U199=Datos!$B$85,10,IF(U199=Datos!$B$86,15,IF(U199=Datos!$B$87,20,IF(U199=Datos!$B$88,25,0)))))))/100)+((IF(V199=Datos!$B$83,0,IF(V199=Datos!$B$84,5,IF(V199=Datos!$B$85,10,IF(V199=Datos!$B$86,15,IF(V199=Datos!$B$87,20,IF(V199=Datos!$B$88,25,0)))))))/100)</f>
        <v>0</v>
      </c>
      <c r="X199" s="436"/>
      <c r="Y199" s="426"/>
      <c r="Z199" s="423"/>
      <c r="AA199" s="426"/>
      <c r="AB199" s="429"/>
      <c r="AC199" s="65"/>
    </row>
    <row r="200" spans="2:29" s="5" customFormat="1" ht="30" customHeight="1">
      <c r="B200" s="299"/>
      <c r="C200" s="439"/>
      <c r="D200" s="439"/>
      <c r="E200" s="443"/>
      <c r="F200" s="444"/>
      <c r="G200" s="246"/>
      <c r="H200" s="62"/>
      <c r="I200" s="63"/>
      <c r="J200" s="432"/>
      <c r="K200" s="432"/>
      <c r="L200" s="429"/>
      <c r="M200" s="63"/>
      <c r="N200" s="62"/>
      <c r="O200" s="62"/>
      <c r="P200" s="62"/>
      <c r="Q200" s="62"/>
      <c r="R200" s="63"/>
      <c r="S200" s="62"/>
      <c r="T200" s="62"/>
      <c r="U200" s="62"/>
      <c r="V200" s="62"/>
      <c r="W200" s="64">
        <f>((IF(S200=Datos!$B$83,0,IF(S200=Datos!$B$84,5,IF(S200=Datos!$B$85,10,IF(S200=Datos!$B$86,15,IF(S200=Datos!$B$87,20,IF(S200=Datos!$B$88,25,0)))))))/100)+((IF(T200=Datos!$B$83,0,IF(T200=Datos!$B$84,5,IF(T200=Datos!$B$85,10,IF(T200=Datos!$B$86,15,IF(T200=Datos!$B$87,20,IF(T200=Datos!$B$88,25,0)))))))/100)+((IF(U200=Datos!$B$83,0,IF(U200=Datos!$B$84,5,IF(U200=Datos!$B$85,10,IF(U200=Datos!$B$86,15,IF(U200=Datos!$B$87,20,IF(U200=Datos!$B$88,25,0)))))))/100)+((IF(V200=Datos!$B$83,0,IF(V200=Datos!$B$84,5,IF(V200=Datos!$B$85,10,IF(V200=Datos!$B$86,15,IF(V200=Datos!$B$87,20,IF(V200=Datos!$B$88,25,0)))))))/100)</f>
        <v>0</v>
      </c>
      <c r="X200" s="436"/>
      <c r="Y200" s="426"/>
      <c r="Z200" s="423"/>
      <c r="AA200" s="426"/>
      <c r="AB200" s="429"/>
      <c r="AC200" s="65"/>
    </row>
    <row r="201" spans="2:29" s="5" customFormat="1" ht="30" customHeight="1">
      <c r="B201" s="299"/>
      <c r="C201" s="439"/>
      <c r="D201" s="439"/>
      <c r="E201" s="443"/>
      <c r="F201" s="444"/>
      <c r="G201" s="246"/>
      <c r="H201" s="62"/>
      <c r="I201" s="63"/>
      <c r="J201" s="432"/>
      <c r="K201" s="432"/>
      <c r="L201" s="429"/>
      <c r="M201" s="63"/>
      <c r="N201" s="62"/>
      <c r="O201" s="62"/>
      <c r="P201" s="62"/>
      <c r="Q201" s="62"/>
      <c r="R201" s="63"/>
      <c r="S201" s="62"/>
      <c r="T201" s="62"/>
      <c r="U201" s="62"/>
      <c r="V201" s="62"/>
      <c r="W201" s="64">
        <f>((IF(S201=Datos!$B$83,0,IF(S201=Datos!$B$84,5,IF(S201=Datos!$B$85,10,IF(S201=Datos!$B$86,15,IF(S201=Datos!$B$87,20,IF(S201=Datos!$B$88,25,0)))))))/100)+((IF(T201=Datos!$B$83,0,IF(T201=Datos!$B$84,5,IF(T201=Datos!$B$85,10,IF(T201=Datos!$B$86,15,IF(T201=Datos!$B$87,20,IF(T201=Datos!$B$88,25,0)))))))/100)+((IF(U201=Datos!$B$83,0,IF(U201=Datos!$B$84,5,IF(U201=Datos!$B$85,10,IF(U201=Datos!$B$86,15,IF(U201=Datos!$B$87,20,IF(U201=Datos!$B$88,25,0)))))))/100)+((IF(V201=Datos!$B$83,0,IF(V201=Datos!$B$84,5,IF(V201=Datos!$B$85,10,IF(V201=Datos!$B$86,15,IF(V201=Datos!$B$87,20,IF(V201=Datos!$B$88,25,0)))))))/100)</f>
        <v>0</v>
      </c>
      <c r="X201" s="436"/>
      <c r="Y201" s="426"/>
      <c r="Z201" s="423"/>
      <c r="AA201" s="426"/>
      <c r="AB201" s="429"/>
      <c r="AC201" s="65"/>
    </row>
    <row r="202" spans="2:29" s="5" customFormat="1" ht="30" customHeight="1" thickBot="1">
      <c r="B202" s="300"/>
      <c r="C202" s="440"/>
      <c r="D202" s="440"/>
      <c r="E202" s="445"/>
      <c r="F202" s="446"/>
      <c r="G202" s="247"/>
      <c r="H202" s="88"/>
      <c r="I202" s="86"/>
      <c r="J202" s="433"/>
      <c r="K202" s="433"/>
      <c r="L202" s="430"/>
      <c r="M202" s="86"/>
      <c r="N202" s="88"/>
      <c r="O202" s="88"/>
      <c r="P202" s="88"/>
      <c r="Q202" s="88"/>
      <c r="R202" s="86"/>
      <c r="S202" s="88"/>
      <c r="T202" s="88"/>
      <c r="U202" s="88"/>
      <c r="V202" s="88"/>
      <c r="W202" s="87">
        <f>((IF(S202=Datos!$B$83,0,IF(S202=Datos!$B$84,5,IF(S202=Datos!$B$85,10,IF(S202=Datos!$B$86,15,IF(S202=Datos!$B$87,20,IF(S202=Datos!$B$88,25,0)))))))/100)+((IF(T202=Datos!$B$83,0,IF(T202=Datos!$B$84,5,IF(T202=Datos!$B$85,10,IF(T202=Datos!$B$86,15,IF(T202=Datos!$B$87,20,IF(T202=Datos!$B$88,25,0)))))))/100)+((IF(U202=Datos!$B$83,0,IF(U202=Datos!$B$84,5,IF(U202=Datos!$B$85,10,IF(U202=Datos!$B$86,15,IF(U202=Datos!$B$87,20,IF(U202=Datos!$B$88,25,0)))))))/100)+((IF(V202=Datos!$B$83,0,IF(V202=Datos!$B$84,5,IF(V202=Datos!$B$85,10,IF(V202=Datos!$B$86,15,IF(V202=Datos!$B$87,20,IF(V202=Datos!$B$88,25,0)))))))/100)</f>
        <v>0</v>
      </c>
      <c r="X202" s="437"/>
      <c r="Y202" s="427"/>
      <c r="Z202" s="424"/>
      <c r="AA202" s="427"/>
      <c r="AB202" s="430"/>
      <c r="AC202" s="69"/>
    </row>
    <row r="203" spans="2:29" s="5" customFormat="1" ht="30" customHeight="1">
      <c r="B203" s="298" t="str">
        <f>IF(Menú!$C$7="","-",Menú!$C$7)</f>
        <v>-</v>
      </c>
      <c r="C203" s="438"/>
      <c r="D203" s="438" t="str">
        <f>IF(B203="-","-",VLOOKUP(B203,Datos!$B$3:$C$25,2,FALSE))</f>
        <v>-</v>
      </c>
      <c r="E203" s="441"/>
      <c r="F203" s="442"/>
      <c r="G203" s="245"/>
      <c r="H203" s="83"/>
      <c r="I203" s="84"/>
      <c r="J203" s="431"/>
      <c r="K203" s="431"/>
      <c r="L203" s="428" t="str">
        <f>IF(AND(J203=Datos!$B$186,K203=Datos!$B$193),Datos!$D$186,IF(AND(J203=Datos!$B$186,K203=Datos!$B$194),Datos!$E$186,IF(AND(J203=Datos!$B$186,K203=Datos!$B$195),Datos!$F$186,IF(AND(J203=Datos!$B$186,K203=Datos!$B$196),Datos!$G$186,IF(AND(J203=Datos!$B$186,K203=Datos!$B$197),Datos!$H$186,IF(AND(J203=Datos!$B$187,K203=Datos!$B$193),Datos!$D$187,IF(AND(J203=Datos!$B$187,K203=Datos!$B$194),Datos!$E$187,IF(AND(J203=Datos!$B$187,K203=Datos!$B$195),Datos!$F$187,IF(AND(J203=Datos!$B$187,K203=Datos!$B$196),Datos!$G$187,IF(AND(J203=Datos!$B$187,K203=Datos!$B$197),Datos!$H$187,IF(AND(J203=Datos!$B$188,K203=Datos!$B$193),Datos!$D$188,IF(AND(J203=Datos!$B$188,K203=Datos!$B$194),Datos!$E$188,IF(AND(J203=Datos!$B$188,K203=Datos!$B$195),Datos!$F$188,IF(AND(J203=Datos!$B$188,K203=Datos!$B$196),Datos!$G$188,IF(AND(J203=Datos!$B$188,K203=Datos!$B$197),Datos!$H$188,IF(AND(J203=Datos!$B$189,K203=Datos!$B$193),Datos!$D$189,IF(AND(J203=Datos!$B$189,K203=Datos!$B$194),Datos!$E$189,IF(AND(J203=Datos!$B$189,K203=Datos!$B$195),Datos!$F$189,IF(AND(J203=Datos!$B$189,K203=Datos!$B$196),Datos!$G$189,IF(AND(J203=Datos!$B$189,K203=Datos!$B$197),Datos!$H$189,IF(AND(J203=Datos!$B$190,K203=Datos!$B$193),Datos!$D$190,IF(AND(J203=Datos!$B$190,K203=Datos!$B$194),Datos!$E$190,IF(AND(J203=Datos!$B$190,K203=Datos!$B$195),Datos!$F$190,IF(AND(J203=Datos!$B$190,K203=Datos!$B$196),Datos!$G$190,IF(AND(J203=Datos!$B$190,K203=Datos!$B$197),Datos!$H$190,"-")))))))))))))))))))))))))</f>
        <v>-</v>
      </c>
      <c r="M203" s="84"/>
      <c r="N203" s="83"/>
      <c r="O203" s="83"/>
      <c r="P203" s="83"/>
      <c r="Q203" s="83"/>
      <c r="R203" s="84"/>
      <c r="S203" s="83"/>
      <c r="T203" s="83"/>
      <c r="U203" s="83"/>
      <c r="V203" s="83"/>
      <c r="W203" s="82">
        <f>((IF(S203=Datos!$B$83,0,IF(S203=Datos!$B$84,5,IF(S203=Datos!$B$85,10,IF(S203=Datos!$B$86,15,IF(S203=Datos!$B$87,20,IF(S203=Datos!$B$88,25,0)))))))/100)+((IF(T203=Datos!$B$83,0,IF(T203=Datos!$B$84,5,IF(T203=Datos!$B$85,10,IF(T203=Datos!$B$86,15,IF(T203=Datos!$B$87,20,IF(T203=Datos!$B$88,25,0)))))))/100)+((IF(U203=Datos!$B$83,0,IF(U203=Datos!$B$84,5,IF(U203=Datos!$B$85,10,IF(U203=Datos!$B$86,15,IF(U203=Datos!$B$87,20,IF(U203=Datos!$B$88,25,0)))))))/100)+((IF(V203=Datos!$B$83,0,IF(V203=Datos!$B$84,5,IF(V203=Datos!$B$85,10,IF(V203=Datos!$B$86,15,IF(V203=Datos!$B$87,20,IF(V203=Datos!$B$88,25,0)))))))/100)</f>
        <v>0</v>
      </c>
      <c r="X203" s="435">
        <f>IF(ISERROR((IF(R203=Datos!$B$80,W203,0)+IF(R204=Datos!$B$80,W204,0)+IF(R205=Datos!$B$80,W205,0)+IF(R206=Datos!$B$80,W206,0)+IF(R207=Datos!$B$80,W207,0)+IF(R208=Datos!$B$80,W208,0))/(IF(R203=Datos!$B$80,1,0)+IF(R204=Datos!$B$80,1,0)+IF(R205=Datos!$B$80,1,0)+IF(R206=Datos!$B$80,1,0)+IF(R207=Datos!$B$80,1,0)+IF(R208=Datos!$B$80,1,0))),0,(IF(R203=Datos!$B$80,W203,0)+IF(R204=Datos!$B$80,W204,0)+IF(R205=Datos!$B$80,W205,0)+IF(R206=Datos!$B$80,W206,0)+IF(R207=Datos!$B$80,W207,0)+IF(R208=Datos!$B$80,W208,0))/(IF(R203=Datos!$B$80,1,0)+IF(R204=Datos!$B$80,1,0)+IF(R205=Datos!$B$80,1,0)+IF(R206=Datos!$B$80,1,0)+IF(R207=Datos!$B$80,1,0)+IF(R208=Datos!$B$80,1,0)))</f>
        <v>0</v>
      </c>
      <c r="Y203" s="425" t="str">
        <f>IF(J203="","-",(IF(X203&gt;0,(IF(J203=Datos!$B$65,Datos!$B$65,IF(AND(J203=Datos!$B$66,X203&gt;0.49),Datos!$B$65,IF(AND(J203=Datos!$B$67,X203&gt;0.74),Datos!$B$65,IF(AND(J203=Datos!$B$67,X203&lt;0.75,X203&gt;0.49),Datos!$B$66,IF(AND(J203=Datos!$B$68,X203&gt;0.74),Datos!$B$66,IF(AND(J203=Datos!$B$68,X203&lt;0.75,X203&gt;0.49),Datos!$B$67,IF(AND(J203=Datos!$B$69,X203&gt;0.74),Datos!$B$67,IF(AND(J203=Datos!$B$69,X203&lt;0.75,X203&gt;0.49),Datos!$B$68,J203))))))))),J203)))</f>
        <v>-</v>
      </c>
      <c r="Z203" s="422">
        <f>IF(ISERROR((IF(R203=Datos!$B$79,W203,0)+IF(R204=Datos!$B$79,W204,0)+IF(R205=Datos!$B$79,W205,0)+IF(R206=Datos!$B$79,W206,0)+IF(R207=Datos!$B$79,W207,0)+IF(R208=Datos!$B$79,W208,0))/(IF(R203=Datos!$B$79,1,0)+IF(R204=Datos!$B$79,1,0)+IF(R205=Datos!$B$79,1,0)+IF(R206=Datos!$B$79,1,0)+IF(R207=Datos!$B$79,1,0)+IF(R208=Datos!$B$79,1,0))),0,(IF(R203=Datos!$B$79,W203,0)+IF(R204=Datos!$B$79,W204,0)+IF(R205=Datos!$B$79,W205,0)+IF(R206=Datos!$B$79,W206,0)+IF(R207=Datos!$B$79,W207,0)+IF(R208=Datos!$B$79,W208,0))/(IF(R203=Datos!$B$79,1,0)+IF(R204=Datos!$B$79,1,0)+IF(R205=Datos!$B$79,1,0)+IF(R206=Datos!$B$79,1,0)+IF(R207=Datos!$B$79,1,0)+IF(R208=Datos!$B$79,1,0)))</f>
        <v>0</v>
      </c>
      <c r="AA203" s="425" t="str">
        <f>IF(K203="","-",(IF(Z203&gt;0,(IF(K203=Datos!$B$72,Datos!$B$72,IF(AND(K203=Datos!$B$73,Z203&gt;0.49),Datos!$B$72,IF(AND(K203=Datos!$B$74,Z203&gt;0.74),Datos!$B$72,IF(AND(K203=Datos!$B$74,Z203&lt;0.75,Z203&gt;0.49),Datos!$B$73,IF(AND(K203=Datos!$B$75,Z203&gt;0.74),Datos!$B$73,IF(AND(K203=Datos!$B$75,Z203&lt;0.75,Z203&gt;0.49),Datos!$B$74,IF(AND(K203=Datos!$B$76,Z203&gt;0.74),Datos!$B$74,IF(AND(K203=Datos!$B$76,Z203&lt;0.75,Z203&gt;0.49),Datos!$B$75,K203))))))))),K203)))</f>
        <v>-</v>
      </c>
      <c r="AB203" s="428" t="str">
        <f>IF(AND(Y203=Datos!$B$186,AA203=Datos!$B$193),Datos!$D$186,IF(AND(Y203=Datos!$B$186,AA203=Datos!$B$194),Datos!$E$186,IF(AND(Y203=Datos!$B$186,AA203=Datos!$B$195),Datos!$F$186,IF(AND(Y203=Datos!$B$186,AA203=Datos!$B$196),Datos!$G$186,IF(AND(Y203=Datos!$B$186,AA203=Datos!$B$197),Datos!$H$186,IF(AND(Y203=Datos!$B$187,AA203=Datos!$B$193),Datos!$D$187,IF(AND(Y203=Datos!$B$187,AA203=Datos!$B$194),Datos!$E$187,IF(AND(Y203=Datos!$B$187,AA203=Datos!$B$195),Datos!$F$187,IF(AND(Y203=Datos!$B$187,AA203=Datos!$B$196),Datos!$G$187,IF(AND(Y203=Datos!$B$187,AA203=Datos!$B$197),Datos!$H$187,IF(AND(Y203=Datos!$B$188,AA203=Datos!$B$193),Datos!$D$188,IF(AND(Y203=Datos!$B$188,AA203=Datos!$B$194),Datos!$E$188,IF(AND(Y203=Datos!$B$188,AA203=Datos!$B$195),Datos!$F$188,IF(AND(Y203=Datos!$B$188,AA203=Datos!$B$196),Datos!$G$188,IF(AND(Y203=Datos!$B$188,AA203=Datos!$B$197),Datos!$H$188,IF(AND(Y203=Datos!$B$189,AA203=Datos!$B$193),Datos!$D$189,IF(AND(Y203=Datos!$B$189,AA203=Datos!$B$194),Datos!$E$189,IF(AND(Y203=Datos!$B$189,AA203=Datos!$B$195),Datos!$F$189,IF(AND(Y203=Datos!$B$189,AA203=Datos!$B$196),Datos!$G$189,IF(AND(Y203=Datos!$B$189,AA203=Datos!$B$197),Datos!$H$189,IF(AND(Y203=Datos!$B$190,AA203=Datos!$B$193),Datos!$D$190,IF(AND(Y203=Datos!$B$190,AA203=Datos!$B$194),Datos!$E$190,IF(AND(Y203=Datos!$B$190,AA203=Datos!$B$195),Datos!$F$190,IF(AND(Y203=Datos!$B$190,AA203=Datos!$B$196),Datos!$G$190,IF(AND(Y203=Datos!$B$190,AA203=Datos!$B$197),Datos!$H$190,"-")))))))))))))))))))))))))</f>
        <v>-</v>
      </c>
      <c r="AC203" s="61"/>
    </row>
    <row r="204" spans="2:29" s="5" customFormat="1" ht="30" customHeight="1">
      <c r="B204" s="299"/>
      <c r="C204" s="439"/>
      <c r="D204" s="439"/>
      <c r="E204" s="443"/>
      <c r="F204" s="444"/>
      <c r="G204" s="246"/>
      <c r="H204" s="62"/>
      <c r="I204" s="63"/>
      <c r="J204" s="432"/>
      <c r="K204" s="432"/>
      <c r="L204" s="429"/>
      <c r="M204" s="63"/>
      <c r="N204" s="62"/>
      <c r="O204" s="62"/>
      <c r="P204" s="62"/>
      <c r="Q204" s="62"/>
      <c r="R204" s="63"/>
      <c r="S204" s="62"/>
      <c r="T204" s="62"/>
      <c r="U204" s="62"/>
      <c r="V204" s="62"/>
      <c r="W204" s="64">
        <f>((IF(S204=Datos!$B$83,0,IF(S204=Datos!$B$84,5,IF(S204=Datos!$B$85,10,IF(S204=Datos!$B$86,15,IF(S204=Datos!$B$87,20,IF(S204=Datos!$B$88,25,0)))))))/100)+((IF(T204=Datos!$B$83,0,IF(T204=Datos!$B$84,5,IF(T204=Datos!$B$85,10,IF(T204=Datos!$B$86,15,IF(T204=Datos!$B$87,20,IF(T204=Datos!$B$88,25,0)))))))/100)+((IF(U204=Datos!$B$83,0,IF(U204=Datos!$B$84,5,IF(U204=Datos!$B$85,10,IF(U204=Datos!$B$86,15,IF(U204=Datos!$B$87,20,IF(U204=Datos!$B$88,25,0)))))))/100)+((IF(V204=Datos!$B$83,0,IF(V204=Datos!$B$84,5,IF(V204=Datos!$B$85,10,IF(V204=Datos!$B$86,15,IF(V204=Datos!$B$87,20,IF(V204=Datos!$B$88,25,0)))))))/100)</f>
        <v>0</v>
      </c>
      <c r="X204" s="436"/>
      <c r="Y204" s="426"/>
      <c r="Z204" s="423"/>
      <c r="AA204" s="426"/>
      <c r="AB204" s="429"/>
      <c r="AC204" s="65"/>
    </row>
    <row r="205" spans="2:29" s="5" customFormat="1" ht="30" customHeight="1">
      <c r="B205" s="299"/>
      <c r="C205" s="439"/>
      <c r="D205" s="439"/>
      <c r="E205" s="443"/>
      <c r="F205" s="444"/>
      <c r="G205" s="246"/>
      <c r="H205" s="62"/>
      <c r="I205" s="63"/>
      <c r="J205" s="432"/>
      <c r="K205" s="432"/>
      <c r="L205" s="429"/>
      <c r="M205" s="63"/>
      <c r="N205" s="62"/>
      <c r="O205" s="62"/>
      <c r="P205" s="62"/>
      <c r="Q205" s="62"/>
      <c r="R205" s="63"/>
      <c r="S205" s="62"/>
      <c r="T205" s="62"/>
      <c r="U205" s="62"/>
      <c r="V205" s="62"/>
      <c r="W205" s="64">
        <f>((IF(S205=Datos!$B$83,0,IF(S205=Datos!$B$84,5,IF(S205=Datos!$B$85,10,IF(S205=Datos!$B$86,15,IF(S205=Datos!$B$87,20,IF(S205=Datos!$B$88,25,0)))))))/100)+((IF(T205=Datos!$B$83,0,IF(T205=Datos!$B$84,5,IF(T205=Datos!$B$85,10,IF(T205=Datos!$B$86,15,IF(T205=Datos!$B$87,20,IF(T205=Datos!$B$88,25,0)))))))/100)+((IF(U205=Datos!$B$83,0,IF(U205=Datos!$B$84,5,IF(U205=Datos!$B$85,10,IF(U205=Datos!$B$86,15,IF(U205=Datos!$B$87,20,IF(U205=Datos!$B$88,25,0)))))))/100)+((IF(V205=Datos!$B$83,0,IF(V205=Datos!$B$84,5,IF(V205=Datos!$B$85,10,IF(V205=Datos!$B$86,15,IF(V205=Datos!$B$87,20,IF(V205=Datos!$B$88,25,0)))))))/100)</f>
        <v>0</v>
      </c>
      <c r="X205" s="436"/>
      <c r="Y205" s="426"/>
      <c r="Z205" s="423"/>
      <c r="AA205" s="426"/>
      <c r="AB205" s="429"/>
      <c r="AC205" s="65"/>
    </row>
    <row r="206" spans="2:29" s="5" customFormat="1" ht="30" customHeight="1">
      <c r="B206" s="299"/>
      <c r="C206" s="439"/>
      <c r="D206" s="439"/>
      <c r="E206" s="443"/>
      <c r="F206" s="444"/>
      <c r="G206" s="246"/>
      <c r="H206" s="62"/>
      <c r="I206" s="63"/>
      <c r="J206" s="432"/>
      <c r="K206" s="432"/>
      <c r="L206" s="429"/>
      <c r="M206" s="63"/>
      <c r="N206" s="62"/>
      <c r="O206" s="62"/>
      <c r="P206" s="62"/>
      <c r="Q206" s="62"/>
      <c r="R206" s="63"/>
      <c r="S206" s="62"/>
      <c r="T206" s="62"/>
      <c r="U206" s="62"/>
      <c r="V206" s="62"/>
      <c r="W206" s="64">
        <f>((IF(S206=Datos!$B$83,0,IF(S206=Datos!$B$84,5,IF(S206=Datos!$B$85,10,IF(S206=Datos!$B$86,15,IF(S206=Datos!$B$87,20,IF(S206=Datos!$B$88,25,0)))))))/100)+((IF(T206=Datos!$B$83,0,IF(T206=Datos!$B$84,5,IF(T206=Datos!$B$85,10,IF(T206=Datos!$B$86,15,IF(T206=Datos!$B$87,20,IF(T206=Datos!$B$88,25,0)))))))/100)+((IF(U206=Datos!$B$83,0,IF(U206=Datos!$B$84,5,IF(U206=Datos!$B$85,10,IF(U206=Datos!$B$86,15,IF(U206=Datos!$B$87,20,IF(U206=Datos!$B$88,25,0)))))))/100)+((IF(V206=Datos!$B$83,0,IF(V206=Datos!$B$84,5,IF(V206=Datos!$B$85,10,IF(V206=Datos!$B$86,15,IF(V206=Datos!$B$87,20,IF(V206=Datos!$B$88,25,0)))))))/100)</f>
        <v>0</v>
      </c>
      <c r="X206" s="436"/>
      <c r="Y206" s="426"/>
      <c r="Z206" s="423"/>
      <c r="AA206" s="426"/>
      <c r="AB206" s="429"/>
      <c r="AC206" s="65"/>
    </row>
    <row r="207" spans="2:29" s="5" customFormat="1" ht="30" customHeight="1">
      <c r="B207" s="299"/>
      <c r="C207" s="439"/>
      <c r="D207" s="439"/>
      <c r="E207" s="443"/>
      <c r="F207" s="444"/>
      <c r="G207" s="246"/>
      <c r="H207" s="62"/>
      <c r="I207" s="63"/>
      <c r="J207" s="432"/>
      <c r="K207" s="432"/>
      <c r="L207" s="429"/>
      <c r="M207" s="63"/>
      <c r="N207" s="62"/>
      <c r="O207" s="62"/>
      <c r="P207" s="62"/>
      <c r="Q207" s="62"/>
      <c r="R207" s="63"/>
      <c r="S207" s="62"/>
      <c r="T207" s="62"/>
      <c r="U207" s="62"/>
      <c r="V207" s="62"/>
      <c r="W207" s="64">
        <f>((IF(S207=Datos!$B$83,0,IF(S207=Datos!$B$84,5,IF(S207=Datos!$B$85,10,IF(S207=Datos!$B$86,15,IF(S207=Datos!$B$87,20,IF(S207=Datos!$B$88,25,0)))))))/100)+((IF(T207=Datos!$B$83,0,IF(T207=Datos!$B$84,5,IF(T207=Datos!$B$85,10,IF(T207=Datos!$B$86,15,IF(T207=Datos!$B$87,20,IF(T207=Datos!$B$88,25,0)))))))/100)+((IF(U207=Datos!$B$83,0,IF(U207=Datos!$B$84,5,IF(U207=Datos!$B$85,10,IF(U207=Datos!$B$86,15,IF(U207=Datos!$B$87,20,IF(U207=Datos!$B$88,25,0)))))))/100)+((IF(V207=Datos!$B$83,0,IF(V207=Datos!$B$84,5,IF(V207=Datos!$B$85,10,IF(V207=Datos!$B$86,15,IF(V207=Datos!$B$87,20,IF(V207=Datos!$B$88,25,0)))))))/100)</f>
        <v>0</v>
      </c>
      <c r="X207" s="436"/>
      <c r="Y207" s="426"/>
      <c r="Z207" s="423"/>
      <c r="AA207" s="426"/>
      <c r="AB207" s="429"/>
      <c r="AC207" s="65"/>
    </row>
    <row r="208" spans="2:29" s="5" customFormat="1" ht="30" customHeight="1" thickBot="1">
      <c r="B208" s="300"/>
      <c r="C208" s="440"/>
      <c r="D208" s="440"/>
      <c r="E208" s="445"/>
      <c r="F208" s="446"/>
      <c r="G208" s="247"/>
      <c r="H208" s="88"/>
      <c r="I208" s="86"/>
      <c r="J208" s="433"/>
      <c r="K208" s="433"/>
      <c r="L208" s="430"/>
      <c r="M208" s="86"/>
      <c r="N208" s="88"/>
      <c r="O208" s="88"/>
      <c r="P208" s="88"/>
      <c r="Q208" s="88"/>
      <c r="R208" s="86"/>
      <c r="S208" s="88"/>
      <c r="T208" s="88"/>
      <c r="U208" s="88"/>
      <c r="V208" s="88"/>
      <c r="W208" s="87">
        <f>((IF(S208=Datos!$B$83,0,IF(S208=Datos!$B$84,5,IF(S208=Datos!$B$85,10,IF(S208=Datos!$B$86,15,IF(S208=Datos!$B$87,20,IF(S208=Datos!$B$88,25,0)))))))/100)+((IF(T208=Datos!$B$83,0,IF(T208=Datos!$B$84,5,IF(T208=Datos!$B$85,10,IF(T208=Datos!$B$86,15,IF(T208=Datos!$B$87,20,IF(T208=Datos!$B$88,25,0)))))))/100)+((IF(U208=Datos!$B$83,0,IF(U208=Datos!$B$84,5,IF(U208=Datos!$B$85,10,IF(U208=Datos!$B$86,15,IF(U208=Datos!$B$87,20,IF(U208=Datos!$B$88,25,0)))))))/100)+((IF(V208=Datos!$B$83,0,IF(V208=Datos!$B$84,5,IF(V208=Datos!$B$85,10,IF(V208=Datos!$B$86,15,IF(V208=Datos!$B$87,20,IF(V208=Datos!$B$88,25,0)))))))/100)</f>
        <v>0</v>
      </c>
      <c r="X208" s="437"/>
      <c r="Y208" s="427"/>
      <c r="Z208" s="424"/>
      <c r="AA208" s="427"/>
      <c r="AB208" s="430"/>
      <c r="AC208" s="69"/>
    </row>
    <row r="209" spans="2:29" s="5" customFormat="1" ht="30" customHeight="1">
      <c r="B209" s="298" t="str">
        <f>IF(Menú!$C$7="","-",Menú!$C$7)</f>
        <v>-</v>
      </c>
      <c r="C209" s="438"/>
      <c r="D209" s="438" t="str">
        <f>IF(B209="-","-",VLOOKUP(B209,Datos!$B$3:$C$25,2,FALSE))</f>
        <v>-</v>
      </c>
      <c r="E209" s="441"/>
      <c r="F209" s="442"/>
      <c r="G209" s="245"/>
      <c r="H209" s="83"/>
      <c r="I209" s="84"/>
      <c r="J209" s="431"/>
      <c r="K209" s="431"/>
      <c r="L209" s="428" t="str">
        <f>IF(AND(J209=Datos!$B$186,K209=Datos!$B$193),Datos!$D$186,IF(AND(J209=Datos!$B$186,K209=Datos!$B$194),Datos!$E$186,IF(AND(J209=Datos!$B$186,K209=Datos!$B$195),Datos!$F$186,IF(AND(J209=Datos!$B$186,K209=Datos!$B$196),Datos!$G$186,IF(AND(J209=Datos!$B$186,K209=Datos!$B$197),Datos!$H$186,IF(AND(J209=Datos!$B$187,K209=Datos!$B$193),Datos!$D$187,IF(AND(J209=Datos!$B$187,K209=Datos!$B$194),Datos!$E$187,IF(AND(J209=Datos!$B$187,K209=Datos!$B$195),Datos!$F$187,IF(AND(J209=Datos!$B$187,K209=Datos!$B$196),Datos!$G$187,IF(AND(J209=Datos!$B$187,K209=Datos!$B$197),Datos!$H$187,IF(AND(J209=Datos!$B$188,K209=Datos!$B$193),Datos!$D$188,IF(AND(J209=Datos!$B$188,K209=Datos!$B$194),Datos!$E$188,IF(AND(J209=Datos!$B$188,K209=Datos!$B$195),Datos!$F$188,IF(AND(J209=Datos!$B$188,K209=Datos!$B$196),Datos!$G$188,IF(AND(J209=Datos!$B$188,K209=Datos!$B$197),Datos!$H$188,IF(AND(J209=Datos!$B$189,K209=Datos!$B$193),Datos!$D$189,IF(AND(J209=Datos!$B$189,K209=Datos!$B$194),Datos!$E$189,IF(AND(J209=Datos!$B$189,K209=Datos!$B$195),Datos!$F$189,IF(AND(J209=Datos!$B$189,K209=Datos!$B$196),Datos!$G$189,IF(AND(J209=Datos!$B$189,K209=Datos!$B$197),Datos!$H$189,IF(AND(J209=Datos!$B$190,K209=Datos!$B$193),Datos!$D$190,IF(AND(J209=Datos!$B$190,K209=Datos!$B$194),Datos!$E$190,IF(AND(J209=Datos!$B$190,K209=Datos!$B$195),Datos!$F$190,IF(AND(J209=Datos!$B$190,K209=Datos!$B$196),Datos!$G$190,IF(AND(J209=Datos!$B$190,K209=Datos!$B$197),Datos!$H$190,"-")))))))))))))))))))))))))</f>
        <v>-</v>
      </c>
      <c r="M209" s="84"/>
      <c r="N209" s="83"/>
      <c r="O209" s="83"/>
      <c r="P209" s="83"/>
      <c r="Q209" s="83"/>
      <c r="R209" s="84"/>
      <c r="S209" s="83"/>
      <c r="T209" s="83"/>
      <c r="U209" s="83"/>
      <c r="V209" s="83"/>
      <c r="W209" s="82">
        <f>((IF(S209=Datos!$B$83,0,IF(S209=Datos!$B$84,5,IF(S209=Datos!$B$85,10,IF(S209=Datos!$B$86,15,IF(S209=Datos!$B$87,20,IF(S209=Datos!$B$88,25,0)))))))/100)+((IF(T209=Datos!$B$83,0,IF(T209=Datos!$B$84,5,IF(T209=Datos!$B$85,10,IF(T209=Datos!$B$86,15,IF(T209=Datos!$B$87,20,IF(T209=Datos!$B$88,25,0)))))))/100)+((IF(U209=Datos!$B$83,0,IF(U209=Datos!$B$84,5,IF(U209=Datos!$B$85,10,IF(U209=Datos!$B$86,15,IF(U209=Datos!$B$87,20,IF(U209=Datos!$B$88,25,0)))))))/100)+((IF(V209=Datos!$B$83,0,IF(V209=Datos!$B$84,5,IF(V209=Datos!$B$85,10,IF(V209=Datos!$B$86,15,IF(V209=Datos!$B$87,20,IF(V209=Datos!$B$88,25,0)))))))/100)</f>
        <v>0</v>
      </c>
      <c r="X209" s="435">
        <f>IF(ISERROR((IF(R209=Datos!$B$80,W209,0)+IF(R210=Datos!$B$80,W210,0)+IF(R211=Datos!$B$80,W211,0)+IF(R212=Datos!$B$80,W212,0)+IF(R213=Datos!$B$80,W213,0)+IF(R214=Datos!$B$80,W214,0))/(IF(R209=Datos!$B$80,1,0)+IF(R210=Datos!$B$80,1,0)+IF(R211=Datos!$B$80,1,0)+IF(R212=Datos!$B$80,1,0)+IF(R213=Datos!$B$80,1,0)+IF(R214=Datos!$B$80,1,0))),0,(IF(R209=Datos!$B$80,W209,0)+IF(R210=Datos!$B$80,W210,0)+IF(R211=Datos!$B$80,W211,0)+IF(R212=Datos!$B$80,W212,0)+IF(R213=Datos!$B$80,W213,0)+IF(R214=Datos!$B$80,W214,0))/(IF(R209=Datos!$B$80,1,0)+IF(R210=Datos!$B$80,1,0)+IF(R211=Datos!$B$80,1,0)+IF(R212=Datos!$B$80,1,0)+IF(R213=Datos!$B$80,1,0)+IF(R214=Datos!$B$80,1,0)))</f>
        <v>0</v>
      </c>
      <c r="Y209" s="425" t="str">
        <f>IF(J209="","-",(IF(X209&gt;0,(IF(J209=Datos!$B$65,Datos!$B$65,IF(AND(J209=Datos!$B$66,X209&gt;0.49),Datos!$B$65,IF(AND(J209=Datos!$B$67,X209&gt;0.74),Datos!$B$65,IF(AND(J209=Datos!$B$67,X209&lt;0.75,X209&gt;0.49),Datos!$B$66,IF(AND(J209=Datos!$B$68,X209&gt;0.74),Datos!$B$66,IF(AND(J209=Datos!$B$68,X209&lt;0.75,X209&gt;0.49),Datos!$B$67,IF(AND(J209=Datos!$B$69,X209&gt;0.74),Datos!$B$67,IF(AND(J209=Datos!$B$69,X209&lt;0.75,X209&gt;0.49),Datos!$B$68,J209))))))))),J209)))</f>
        <v>-</v>
      </c>
      <c r="Z209" s="422">
        <f>IF(ISERROR((IF(R209=Datos!$B$79,W209,0)+IF(R210=Datos!$B$79,W210,0)+IF(R211=Datos!$B$79,W211,0)+IF(R212=Datos!$B$79,W212,0)+IF(R213=Datos!$B$79,W213,0)+IF(R214=Datos!$B$79,W214,0))/(IF(R209=Datos!$B$79,1,0)+IF(R210=Datos!$B$79,1,0)+IF(R211=Datos!$B$79,1,0)+IF(R212=Datos!$B$79,1,0)+IF(R213=Datos!$B$79,1,0)+IF(R214=Datos!$B$79,1,0))),0,(IF(R209=Datos!$B$79,W209,0)+IF(R210=Datos!$B$79,W210,0)+IF(R211=Datos!$B$79,W211,0)+IF(R212=Datos!$B$79,W212,0)+IF(R213=Datos!$B$79,W213,0)+IF(R214=Datos!$B$79,W214,0))/(IF(R209=Datos!$B$79,1,0)+IF(R210=Datos!$B$79,1,0)+IF(R211=Datos!$B$79,1,0)+IF(R212=Datos!$B$79,1,0)+IF(R213=Datos!$B$79,1,0)+IF(R214=Datos!$B$79,1,0)))</f>
        <v>0</v>
      </c>
      <c r="AA209" s="425" t="str">
        <f>IF(K209="","-",(IF(Z209&gt;0,(IF(K209=Datos!$B$72,Datos!$B$72,IF(AND(K209=Datos!$B$73,Z209&gt;0.49),Datos!$B$72,IF(AND(K209=Datos!$B$74,Z209&gt;0.74),Datos!$B$72,IF(AND(K209=Datos!$B$74,Z209&lt;0.75,Z209&gt;0.49),Datos!$B$73,IF(AND(K209=Datos!$B$75,Z209&gt;0.74),Datos!$B$73,IF(AND(K209=Datos!$B$75,Z209&lt;0.75,Z209&gt;0.49),Datos!$B$74,IF(AND(K209=Datos!$B$76,Z209&gt;0.74),Datos!$B$74,IF(AND(K209=Datos!$B$76,Z209&lt;0.75,Z209&gt;0.49),Datos!$B$75,K209))))))))),K209)))</f>
        <v>-</v>
      </c>
      <c r="AB209" s="428" t="str">
        <f>IF(AND(Y209=Datos!$B$186,AA209=Datos!$B$193),Datos!$D$186,IF(AND(Y209=Datos!$B$186,AA209=Datos!$B$194),Datos!$E$186,IF(AND(Y209=Datos!$B$186,AA209=Datos!$B$195),Datos!$F$186,IF(AND(Y209=Datos!$B$186,AA209=Datos!$B$196),Datos!$G$186,IF(AND(Y209=Datos!$B$186,AA209=Datos!$B$197),Datos!$H$186,IF(AND(Y209=Datos!$B$187,AA209=Datos!$B$193),Datos!$D$187,IF(AND(Y209=Datos!$B$187,AA209=Datos!$B$194),Datos!$E$187,IF(AND(Y209=Datos!$B$187,AA209=Datos!$B$195),Datos!$F$187,IF(AND(Y209=Datos!$B$187,AA209=Datos!$B$196),Datos!$G$187,IF(AND(Y209=Datos!$B$187,AA209=Datos!$B$197),Datos!$H$187,IF(AND(Y209=Datos!$B$188,AA209=Datos!$B$193),Datos!$D$188,IF(AND(Y209=Datos!$B$188,AA209=Datos!$B$194),Datos!$E$188,IF(AND(Y209=Datos!$B$188,AA209=Datos!$B$195),Datos!$F$188,IF(AND(Y209=Datos!$B$188,AA209=Datos!$B$196),Datos!$G$188,IF(AND(Y209=Datos!$B$188,AA209=Datos!$B$197),Datos!$H$188,IF(AND(Y209=Datos!$B$189,AA209=Datos!$B$193),Datos!$D$189,IF(AND(Y209=Datos!$B$189,AA209=Datos!$B$194),Datos!$E$189,IF(AND(Y209=Datos!$B$189,AA209=Datos!$B$195),Datos!$F$189,IF(AND(Y209=Datos!$B$189,AA209=Datos!$B$196),Datos!$G$189,IF(AND(Y209=Datos!$B$189,AA209=Datos!$B$197),Datos!$H$189,IF(AND(Y209=Datos!$B$190,AA209=Datos!$B$193),Datos!$D$190,IF(AND(Y209=Datos!$B$190,AA209=Datos!$B$194),Datos!$E$190,IF(AND(Y209=Datos!$B$190,AA209=Datos!$B$195),Datos!$F$190,IF(AND(Y209=Datos!$B$190,AA209=Datos!$B$196),Datos!$G$190,IF(AND(Y209=Datos!$B$190,AA209=Datos!$B$197),Datos!$H$190,"-")))))))))))))))))))))))))</f>
        <v>-</v>
      </c>
      <c r="AC209" s="61"/>
    </row>
    <row r="210" spans="2:29" s="5" customFormat="1" ht="30" customHeight="1">
      <c r="B210" s="299"/>
      <c r="C210" s="439"/>
      <c r="D210" s="439"/>
      <c r="E210" s="443"/>
      <c r="F210" s="444"/>
      <c r="G210" s="246"/>
      <c r="H210" s="62"/>
      <c r="I210" s="63"/>
      <c r="J210" s="432"/>
      <c r="K210" s="432"/>
      <c r="L210" s="429"/>
      <c r="M210" s="63"/>
      <c r="N210" s="62"/>
      <c r="O210" s="62"/>
      <c r="P210" s="62"/>
      <c r="Q210" s="62"/>
      <c r="R210" s="63"/>
      <c r="S210" s="62"/>
      <c r="T210" s="62"/>
      <c r="U210" s="62"/>
      <c r="V210" s="62"/>
      <c r="W210" s="64">
        <f>((IF(S210=Datos!$B$83,0,IF(S210=Datos!$B$84,5,IF(S210=Datos!$B$85,10,IF(S210=Datos!$B$86,15,IF(S210=Datos!$B$87,20,IF(S210=Datos!$B$88,25,0)))))))/100)+((IF(T210=Datos!$B$83,0,IF(T210=Datos!$B$84,5,IF(T210=Datos!$B$85,10,IF(T210=Datos!$B$86,15,IF(T210=Datos!$B$87,20,IF(T210=Datos!$B$88,25,0)))))))/100)+((IF(U210=Datos!$B$83,0,IF(U210=Datos!$B$84,5,IF(U210=Datos!$B$85,10,IF(U210=Datos!$B$86,15,IF(U210=Datos!$B$87,20,IF(U210=Datos!$B$88,25,0)))))))/100)+((IF(V210=Datos!$B$83,0,IF(V210=Datos!$B$84,5,IF(V210=Datos!$B$85,10,IF(V210=Datos!$B$86,15,IF(V210=Datos!$B$87,20,IF(V210=Datos!$B$88,25,0)))))))/100)</f>
        <v>0</v>
      </c>
      <c r="X210" s="436"/>
      <c r="Y210" s="426"/>
      <c r="Z210" s="423"/>
      <c r="AA210" s="426"/>
      <c r="AB210" s="429"/>
      <c r="AC210" s="65"/>
    </row>
    <row r="211" spans="2:29" s="5" customFormat="1" ht="30" customHeight="1">
      <c r="B211" s="299"/>
      <c r="C211" s="439"/>
      <c r="D211" s="439"/>
      <c r="E211" s="443"/>
      <c r="F211" s="444"/>
      <c r="G211" s="246"/>
      <c r="H211" s="62"/>
      <c r="I211" s="63"/>
      <c r="J211" s="432"/>
      <c r="K211" s="432"/>
      <c r="L211" s="429"/>
      <c r="M211" s="63"/>
      <c r="N211" s="62"/>
      <c r="O211" s="62"/>
      <c r="P211" s="62"/>
      <c r="Q211" s="62"/>
      <c r="R211" s="63"/>
      <c r="S211" s="62"/>
      <c r="T211" s="62"/>
      <c r="U211" s="62"/>
      <c r="V211" s="62"/>
      <c r="W211" s="64">
        <f>((IF(S211=Datos!$B$83,0,IF(S211=Datos!$B$84,5,IF(S211=Datos!$B$85,10,IF(S211=Datos!$B$86,15,IF(S211=Datos!$B$87,20,IF(S211=Datos!$B$88,25,0)))))))/100)+((IF(T211=Datos!$B$83,0,IF(T211=Datos!$B$84,5,IF(T211=Datos!$B$85,10,IF(T211=Datos!$B$86,15,IF(T211=Datos!$B$87,20,IF(T211=Datos!$B$88,25,0)))))))/100)+((IF(U211=Datos!$B$83,0,IF(U211=Datos!$B$84,5,IF(U211=Datos!$B$85,10,IF(U211=Datos!$B$86,15,IF(U211=Datos!$B$87,20,IF(U211=Datos!$B$88,25,0)))))))/100)+((IF(V211=Datos!$B$83,0,IF(V211=Datos!$B$84,5,IF(V211=Datos!$B$85,10,IF(V211=Datos!$B$86,15,IF(V211=Datos!$B$87,20,IF(V211=Datos!$B$88,25,0)))))))/100)</f>
        <v>0</v>
      </c>
      <c r="X211" s="436"/>
      <c r="Y211" s="426"/>
      <c r="Z211" s="423"/>
      <c r="AA211" s="426"/>
      <c r="AB211" s="429"/>
      <c r="AC211" s="65"/>
    </row>
    <row r="212" spans="2:29" s="5" customFormat="1" ht="30" customHeight="1">
      <c r="B212" s="299"/>
      <c r="C212" s="439"/>
      <c r="D212" s="439"/>
      <c r="E212" s="443"/>
      <c r="F212" s="444"/>
      <c r="G212" s="246"/>
      <c r="H212" s="62"/>
      <c r="I212" s="63"/>
      <c r="J212" s="432"/>
      <c r="K212" s="432"/>
      <c r="L212" s="429"/>
      <c r="M212" s="63"/>
      <c r="N212" s="62"/>
      <c r="O212" s="62"/>
      <c r="P212" s="62"/>
      <c r="Q212" s="62"/>
      <c r="R212" s="63"/>
      <c r="S212" s="62"/>
      <c r="T212" s="62"/>
      <c r="U212" s="62"/>
      <c r="V212" s="62"/>
      <c r="W212" s="64">
        <f>((IF(S212=Datos!$B$83,0,IF(S212=Datos!$B$84,5,IF(S212=Datos!$B$85,10,IF(S212=Datos!$B$86,15,IF(S212=Datos!$B$87,20,IF(S212=Datos!$B$88,25,0)))))))/100)+((IF(T212=Datos!$B$83,0,IF(T212=Datos!$B$84,5,IF(T212=Datos!$B$85,10,IF(T212=Datos!$B$86,15,IF(T212=Datos!$B$87,20,IF(T212=Datos!$B$88,25,0)))))))/100)+((IF(U212=Datos!$B$83,0,IF(U212=Datos!$B$84,5,IF(U212=Datos!$B$85,10,IF(U212=Datos!$B$86,15,IF(U212=Datos!$B$87,20,IF(U212=Datos!$B$88,25,0)))))))/100)+((IF(V212=Datos!$B$83,0,IF(V212=Datos!$B$84,5,IF(V212=Datos!$B$85,10,IF(V212=Datos!$B$86,15,IF(V212=Datos!$B$87,20,IF(V212=Datos!$B$88,25,0)))))))/100)</f>
        <v>0</v>
      </c>
      <c r="X212" s="436"/>
      <c r="Y212" s="426"/>
      <c r="Z212" s="423"/>
      <c r="AA212" s="426"/>
      <c r="AB212" s="429"/>
      <c r="AC212" s="65"/>
    </row>
    <row r="213" spans="2:29" s="5" customFormat="1" ht="30" customHeight="1">
      <c r="B213" s="299"/>
      <c r="C213" s="439"/>
      <c r="D213" s="439"/>
      <c r="E213" s="443"/>
      <c r="F213" s="444"/>
      <c r="G213" s="246"/>
      <c r="H213" s="62"/>
      <c r="I213" s="63"/>
      <c r="J213" s="432"/>
      <c r="K213" s="432"/>
      <c r="L213" s="429"/>
      <c r="M213" s="63"/>
      <c r="N213" s="62"/>
      <c r="O213" s="62"/>
      <c r="P213" s="62"/>
      <c r="Q213" s="62"/>
      <c r="R213" s="63"/>
      <c r="S213" s="62"/>
      <c r="T213" s="62"/>
      <c r="U213" s="62"/>
      <c r="V213" s="62"/>
      <c r="W213" s="64">
        <f>((IF(S213=Datos!$B$83,0,IF(S213=Datos!$B$84,5,IF(S213=Datos!$B$85,10,IF(S213=Datos!$B$86,15,IF(S213=Datos!$B$87,20,IF(S213=Datos!$B$88,25,0)))))))/100)+((IF(T213=Datos!$B$83,0,IF(T213=Datos!$B$84,5,IF(T213=Datos!$B$85,10,IF(T213=Datos!$B$86,15,IF(T213=Datos!$B$87,20,IF(T213=Datos!$B$88,25,0)))))))/100)+((IF(U213=Datos!$B$83,0,IF(U213=Datos!$B$84,5,IF(U213=Datos!$B$85,10,IF(U213=Datos!$B$86,15,IF(U213=Datos!$B$87,20,IF(U213=Datos!$B$88,25,0)))))))/100)+((IF(V213=Datos!$B$83,0,IF(V213=Datos!$B$84,5,IF(V213=Datos!$B$85,10,IF(V213=Datos!$B$86,15,IF(V213=Datos!$B$87,20,IF(V213=Datos!$B$88,25,0)))))))/100)</f>
        <v>0</v>
      </c>
      <c r="X213" s="436"/>
      <c r="Y213" s="426"/>
      <c r="Z213" s="423"/>
      <c r="AA213" s="426"/>
      <c r="AB213" s="429"/>
      <c r="AC213" s="65"/>
    </row>
    <row r="214" spans="2:29" s="5" customFormat="1" ht="30" customHeight="1" thickBot="1">
      <c r="B214" s="300"/>
      <c r="C214" s="440"/>
      <c r="D214" s="440"/>
      <c r="E214" s="445"/>
      <c r="F214" s="446"/>
      <c r="G214" s="247"/>
      <c r="H214" s="88"/>
      <c r="I214" s="86"/>
      <c r="J214" s="433"/>
      <c r="K214" s="433"/>
      <c r="L214" s="430"/>
      <c r="M214" s="86"/>
      <c r="N214" s="88"/>
      <c r="O214" s="88"/>
      <c r="P214" s="88"/>
      <c r="Q214" s="88"/>
      <c r="R214" s="86"/>
      <c r="S214" s="88"/>
      <c r="T214" s="88"/>
      <c r="U214" s="88"/>
      <c r="V214" s="88"/>
      <c r="W214" s="87">
        <f>((IF(S214=Datos!$B$83,0,IF(S214=Datos!$B$84,5,IF(S214=Datos!$B$85,10,IF(S214=Datos!$B$86,15,IF(S214=Datos!$B$87,20,IF(S214=Datos!$B$88,25,0)))))))/100)+((IF(T214=Datos!$B$83,0,IF(T214=Datos!$B$84,5,IF(T214=Datos!$B$85,10,IF(T214=Datos!$B$86,15,IF(T214=Datos!$B$87,20,IF(T214=Datos!$B$88,25,0)))))))/100)+((IF(U214=Datos!$B$83,0,IF(U214=Datos!$B$84,5,IF(U214=Datos!$B$85,10,IF(U214=Datos!$B$86,15,IF(U214=Datos!$B$87,20,IF(U214=Datos!$B$88,25,0)))))))/100)+((IF(V214=Datos!$B$83,0,IF(V214=Datos!$B$84,5,IF(V214=Datos!$B$85,10,IF(V214=Datos!$B$86,15,IF(V214=Datos!$B$87,20,IF(V214=Datos!$B$88,25,0)))))))/100)</f>
        <v>0</v>
      </c>
      <c r="X214" s="437"/>
      <c r="Y214" s="427"/>
      <c r="Z214" s="424"/>
      <c r="AA214" s="427"/>
      <c r="AB214" s="430"/>
      <c r="AC214" s="69"/>
    </row>
    <row r="215" spans="2:29" s="5" customFormat="1" ht="30" customHeight="1">
      <c r="B215" s="298" t="str">
        <f>IF(Menú!$C$7="","-",Menú!$C$7)</f>
        <v>-</v>
      </c>
      <c r="C215" s="438"/>
      <c r="D215" s="438" t="str">
        <f>IF(B215="-","-",VLOOKUP(B215,Datos!$B$3:$C$25,2,FALSE))</f>
        <v>-</v>
      </c>
      <c r="E215" s="441"/>
      <c r="F215" s="442"/>
      <c r="G215" s="245"/>
      <c r="H215" s="83"/>
      <c r="I215" s="84"/>
      <c r="J215" s="431"/>
      <c r="K215" s="431"/>
      <c r="L215" s="428" t="str">
        <f>IF(AND(J215=Datos!$B$186,K215=Datos!$B$193),Datos!$D$186,IF(AND(J215=Datos!$B$186,K215=Datos!$B$194),Datos!$E$186,IF(AND(J215=Datos!$B$186,K215=Datos!$B$195),Datos!$F$186,IF(AND(J215=Datos!$B$186,K215=Datos!$B$196),Datos!$G$186,IF(AND(J215=Datos!$B$186,K215=Datos!$B$197),Datos!$H$186,IF(AND(J215=Datos!$B$187,K215=Datos!$B$193),Datos!$D$187,IF(AND(J215=Datos!$B$187,K215=Datos!$B$194),Datos!$E$187,IF(AND(J215=Datos!$B$187,K215=Datos!$B$195),Datos!$F$187,IF(AND(J215=Datos!$B$187,K215=Datos!$B$196),Datos!$G$187,IF(AND(J215=Datos!$B$187,K215=Datos!$B$197),Datos!$H$187,IF(AND(J215=Datos!$B$188,K215=Datos!$B$193),Datos!$D$188,IF(AND(J215=Datos!$B$188,K215=Datos!$B$194),Datos!$E$188,IF(AND(J215=Datos!$B$188,K215=Datos!$B$195),Datos!$F$188,IF(AND(J215=Datos!$B$188,K215=Datos!$B$196),Datos!$G$188,IF(AND(J215=Datos!$B$188,K215=Datos!$B$197),Datos!$H$188,IF(AND(J215=Datos!$B$189,K215=Datos!$B$193),Datos!$D$189,IF(AND(J215=Datos!$B$189,K215=Datos!$B$194),Datos!$E$189,IF(AND(J215=Datos!$B$189,K215=Datos!$B$195),Datos!$F$189,IF(AND(J215=Datos!$B$189,K215=Datos!$B$196),Datos!$G$189,IF(AND(J215=Datos!$B$189,K215=Datos!$B$197),Datos!$H$189,IF(AND(J215=Datos!$B$190,K215=Datos!$B$193),Datos!$D$190,IF(AND(J215=Datos!$B$190,K215=Datos!$B$194),Datos!$E$190,IF(AND(J215=Datos!$B$190,K215=Datos!$B$195),Datos!$F$190,IF(AND(J215=Datos!$B$190,K215=Datos!$B$196),Datos!$G$190,IF(AND(J215=Datos!$B$190,K215=Datos!$B$197),Datos!$H$190,"-")))))))))))))))))))))))))</f>
        <v>-</v>
      </c>
      <c r="M215" s="84"/>
      <c r="N215" s="83"/>
      <c r="O215" s="83"/>
      <c r="P215" s="83"/>
      <c r="Q215" s="83"/>
      <c r="R215" s="84"/>
      <c r="S215" s="83"/>
      <c r="T215" s="83"/>
      <c r="U215" s="83"/>
      <c r="V215" s="83"/>
      <c r="W215" s="82">
        <f>((IF(S215=Datos!$B$83,0,IF(S215=Datos!$B$84,5,IF(S215=Datos!$B$85,10,IF(S215=Datos!$B$86,15,IF(S215=Datos!$B$87,20,IF(S215=Datos!$B$88,25,0)))))))/100)+((IF(T215=Datos!$B$83,0,IF(T215=Datos!$B$84,5,IF(T215=Datos!$B$85,10,IF(T215=Datos!$B$86,15,IF(T215=Datos!$B$87,20,IF(T215=Datos!$B$88,25,0)))))))/100)+((IF(U215=Datos!$B$83,0,IF(U215=Datos!$B$84,5,IF(U215=Datos!$B$85,10,IF(U215=Datos!$B$86,15,IF(U215=Datos!$B$87,20,IF(U215=Datos!$B$88,25,0)))))))/100)+((IF(V215=Datos!$B$83,0,IF(V215=Datos!$B$84,5,IF(V215=Datos!$B$85,10,IF(V215=Datos!$B$86,15,IF(V215=Datos!$B$87,20,IF(V215=Datos!$B$88,25,0)))))))/100)</f>
        <v>0</v>
      </c>
      <c r="X215" s="435">
        <f>IF(ISERROR((IF(R215=Datos!$B$80,W215,0)+IF(R216=Datos!$B$80,W216,0)+IF(R217=Datos!$B$80,W217,0)+IF(R218=Datos!$B$80,W218,0)+IF(R219=Datos!$B$80,W219,0)+IF(R220=Datos!$B$80,W220,0))/(IF(R215=Datos!$B$80,1,0)+IF(R216=Datos!$B$80,1,0)+IF(R217=Datos!$B$80,1,0)+IF(R218=Datos!$B$80,1,0)+IF(R219=Datos!$B$80,1,0)+IF(R220=Datos!$B$80,1,0))),0,(IF(R215=Datos!$B$80,W215,0)+IF(R216=Datos!$B$80,W216,0)+IF(R217=Datos!$B$80,W217,0)+IF(R218=Datos!$B$80,W218,0)+IF(R219=Datos!$B$80,W219,0)+IF(R220=Datos!$B$80,W220,0))/(IF(R215=Datos!$B$80,1,0)+IF(R216=Datos!$B$80,1,0)+IF(R217=Datos!$B$80,1,0)+IF(R218=Datos!$B$80,1,0)+IF(R219=Datos!$B$80,1,0)+IF(R220=Datos!$B$80,1,0)))</f>
        <v>0</v>
      </c>
      <c r="Y215" s="425" t="str">
        <f>IF(J215="","-",(IF(X215&gt;0,(IF(J215=Datos!$B$65,Datos!$B$65,IF(AND(J215=Datos!$B$66,X215&gt;0.49),Datos!$B$65,IF(AND(J215=Datos!$B$67,X215&gt;0.74),Datos!$B$65,IF(AND(J215=Datos!$B$67,X215&lt;0.75,X215&gt;0.49),Datos!$B$66,IF(AND(J215=Datos!$B$68,X215&gt;0.74),Datos!$B$66,IF(AND(J215=Datos!$B$68,X215&lt;0.75,X215&gt;0.49),Datos!$B$67,IF(AND(J215=Datos!$B$69,X215&gt;0.74),Datos!$B$67,IF(AND(J215=Datos!$B$69,X215&lt;0.75,X215&gt;0.49),Datos!$B$68,J215))))))))),J215)))</f>
        <v>-</v>
      </c>
      <c r="Z215" s="422">
        <f>IF(ISERROR((IF(R215=Datos!$B$79,W215,0)+IF(R216=Datos!$B$79,W216,0)+IF(R217=Datos!$B$79,W217,0)+IF(R218=Datos!$B$79,W218,0)+IF(R219=Datos!$B$79,W219,0)+IF(R220=Datos!$B$79,W220,0))/(IF(R215=Datos!$B$79,1,0)+IF(R216=Datos!$B$79,1,0)+IF(R217=Datos!$B$79,1,0)+IF(R218=Datos!$B$79,1,0)+IF(R219=Datos!$B$79,1,0)+IF(R220=Datos!$B$79,1,0))),0,(IF(R215=Datos!$B$79,W215,0)+IF(R216=Datos!$B$79,W216,0)+IF(R217=Datos!$B$79,W217,0)+IF(R218=Datos!$B$79,W218,0)+IF(R219=Datos!$B$79,W219,0)+IF(R220=Datos!$B$79,W220,0))/(IF(R215=Datos!$B$79,1,0)+IF(R216=Datos!$B$79,1,0)+IF(R217=Datos!$B$79,1,0)+IF(R218=Datos!$B$79,1,0)+IF(R219=Datos!$B$79,1,0)+IF(R220=Datos!$B$79,1,0)))</f>
        <v>0</v>
      </c>
      <c r="AA215" s="425" t="str">
        <f>IF(K215="","-",(IF(Z215&gt;0,(IF(K215=Datos!$B$72,Datos!$B$72,IF(AND(K215=Datos!$B$73,Z215&gt;0.49),Datos!$B$72,IF(AND(K215=Datos!$B$74,Z215&gt;0.74),Datos!$B$72,IF(AND(K215=Datos!$B$74,Z215&lt;0.75,Z215&gt;0.49),Datos!$B$73,IF(AND(K215=Datos!$B$75,Z215&gt;0.74),Datos!$B$73,IF(AND(K215=Datos!$B$75,Z215&lt;0.75,Z215&gt;0.49),Datos!$B$74,IF(AND(K215=Datos!$B$76,Z215&gt;0.74),Datos!$B$74,IF(AND(K215=Datos!$B$76,Z215&lt;0.75,Z215&gt;0.49),Datos!$B$75,K215))))))))),K215)))</f>
        <v>-</v>
      </c>
      <c r="AB215" s="428" t="str">
        <f>IF(AND(Y215=Datos!$B$186,AA215=Datos!$B$193),Datos!$D$186,IF(AND(Y215=Datos!$B$186,AA215=Datos!$B$194),Datos!$E$186,IF(AND(Y215=Datos!$B$186,AA215=Datos!$B$195),Datos!$F$186,IF(AND(Y215=Datos!$B$186,AA215=Datos!$B$196),Datos!$G$186,IF(AND(Y215=Datos!$B$186,AA215=Datos!$B$197),Datos!$H$186,IF(AND(Y215=Datos!$B$187,AA215=Datos!$B$193),Datos!$D$187,IF(AND(Y215=Datos!$B$187,AA215=Datos!$B$194),Datos!$E$187,IF(AND(Y215=Datos!$B$187,AA215=Datos!$B$195),Datos!$F$187,IF(AND(Y215=Datos!$B$187,AA215=Datos!$B$196),Datos!$G$187,IF(AND(Y215=Datos!$B$187,AA215=Datos!$B$197),Datos!$H$187,IF(AND(Y215=Datos!$B$188,AA215=Datos!$B$193),Datos!$D$188,IF(AND(Y215=Datos!$B$188,AA215=Datos!$B$194),Datos!$E$188,IF(AND(Y215=Datos!$B$188,AA215=Datos!$B$195),Datos!$F$188,IF(AND(Y215=Datos!$B$188,AA215=Datos!$B$196),Datos!$G$188,IF(AND(Y215=Datos!$B$188,AA215=Datos!$B$197),Datos!$H$188,IF(AND(Y215=Datos!$B$189,AA215=Datos!$B$193),Datos!$D$189,IF(AND(Y215=Datos!$B$189,AA215=Datos!$B$194),Datos!$E$189,IF(AND(Y215=Datos!$B$189,AA215=Datos!$B$195),Datos!$F$189,IF(AND(Y215=Datos!$B$189,AA215=Datos!$B$196),Datos!$G$189,IF(AND(Y215=Datos!$B$189,AA215=Datos!$B$197),Datos!$H$189,IF(AND(Y215=Datos!$B$190,AA215=Datos!$B$193),Datos!$D$190,IF(AND(Y215=Datos!$B$190,AA215=Datos!$B$194),Datos!$E$190,IF(AND(Y215=Datos!$B$190,AA215=Datos!$B$195),Datos!$F$190,IF(AND(Y215=Datos!$B$190,AA215=Datos!$B$196),Datos!$G$190,IF(AND(Y215=Datos!$B$190,AA215=Datos!$B$197),Datos!$H$190,"-")))))))))))))))))))))))))</f>
        <v>-</v>
      </c>
      <c r="AC215" s="61"/>
    </row>
    <row r="216" spans="2:29" s="5" customFormat="1" ht="30" customHeight="1">
      <c r="B216" s="299"/>
      <c r="C216" s="439"/>
      <c r="D216" s="439"/>
      <c r="E216" s="443"/>
      <c r="F216" s="444"/>
      <c r="G216" s="246"/>
      <c r="H216" s="62"/>
      <c r="I216" s="63"/>
      <c r="J216" s="432"/>
      <c r="K216" s="432"/>
      <c r="L216" s="429"/>
      <c r="M216" s="63"/>
      <c r="N216" s="62"/>
      <c r="O216" s="62"/>
      <c r="P216" s="62"/>
      <c r="Q216" s="62"/>
      <c r="R216" s="63"/>
      <c r="S216" s="62"/>
      <c r="T216" s="62"/>
      <c r="U216" s="62"/>
      <c r="V216" s="62"/>
      <c r="W216" s="64">
        <f>((IF(S216=Datos!$B$83,0,IF(S216=Datos!$B$84,5,IF(S216=Datos!$B$85,10,IF(S216=Datos!$B$86,15,IF(S216=Datos!$B$87,20,IF(S216=Datos!$B$88,25,0)))))))/100)+((IF(T216=Datos!$B$83,0,IF(T216=Datos!$B$84,5,IF(T216=Datos!$B$85,10,IF(T216=Datos!$B$86,15,IF(T216=Datos!$B$87,20,IF(T216=Datos!$B$88,25,0)))))))/100)+((IF(U216=Datos!$B$83,0,IF(U216=Datos!$B$84,5,IF(U216=Datos!$B$85,10,IF(U216=Datos!$B$86,15,IF(U216=Datos!$B$87,20,IF(U216=Datos!$B$88,25,0)))))))/100)+((IF(V216=Datos!$B$83,0,IF(V216=Datos!$B$84,5,IF(V216=Datos!$B$85,10,IF(V216=Datos!$B$86,15,IF(V216=Datos!$B$87,20,IF(V216=Datos!$B$88,25,0)))))))/100)</f>
        <v>0</v>
      </c>
      <c r="X216" s="436"/>
      <c r="Y216" s="426"/>
      <c r="Z216" s="423"/>
      <c r="AA216" s="426"/>
      <c r="AB216" s="429"/>
      <c r="AC216" s="65"/>
    </row>
    <row r="217" spans="2:29" s="5" customFormat="1" ht="30" customHeight="1">
      <c r="B217" s="299"/>
      <c r="C217" s="439"/>
      <c r="D217" s="439"/>
      <c r="E217" s="443"/>
      <c r="F217" s="444"/>
      <c r="G217" s="246"/>
      <c r="H217" s="62"/>
      <c r="I217" s="63"/>
      <c r="J217" s="432"/>
      <c r="K217" s="432"/>
      <c r="L217" s="429"/>
      <c r="M217" s="63"/>
      <c r="N217" s="62"/>
      <c r="O217" s="62"/>
      <c r="P217" s="62"/>
      <c r="Q217" s="62"/>
      <c r="R217" s="63"/>
      <c r="S217" s="62"/>
      <c r="T217" s="62"/>
      <c r="U217" s="62"/>
      <c r="V217" s="62"/>
      <c r="W217" s="64">
        <f>((IF(S217=Datos!$B$83,0,IF(S217=Datos!$B$84,5,IF(S217=Datos!$B$85,10,IF(S217=Datos!$B$86,15,IF(S217=Datos!$B$87,20,IF(S217=Datos!$B$88,25,0)))))))/100)+((IF(T217=Datos!$B$83,0,IF(T217=Datos!$B$84,5,IF(T217=Datos!$B$85,10,IF(T217=Datos!$B$86,15,IF(T217=Datos!$B$87,20,IF(T217=Datos!$B$88,25,0)))))))/100)+((IF(U217=Datos!$B$83,0,IF(U217=Datos!$B$84,5,IF(U217=Datos!$B$85,10,IF(U217=Datos!$B$86,15,IF(U217=Datos!$B$87,20,IF(U217=Datos!$B$88,25,0)))))))/100)+((IF(V217=Datos!$B$83,0,IF(V217=Datos!$B$84,5,IF(V217=Datos!$B$85,10,IF(V217=Datos!$B$86,15,IF(V217=Datos!$B$87,20,IF(V217=Datos!$B$88,25,0)))))))/100)</f>
        <v>0</v>
      </c>
      <c r="X217" s="436"/>
      <c r="Y217" s="426"/>
      <c r="Z217" s="423"/>
      <c r="AA217" s="426"/>
      <c r="AB217" s="429"/>
      <c r="AC217" s="65"/>
    </row>
    <row r="218" spans="2:29" s="5" customFormat="1" ht="30" customHeight="1">
      <c r="B218" s="299"/>
      <c r="C218" s="439"/>
      <c r="D218" s="439"/>
      <c r="E218" s="443"/>
      <c r="F218" s="444"/>
      <c r="G218" s="246"/>
      <c r="H218" s="62"/>
      <c r="I218" s="63"/>
      <c r="J218" s="432"/>
      <c r="K218" s="432"/>
      <c r="L218" s="429"/>
      <c r="M218" s="63"/>
      <c r="N218" s="62"/>
      <c r="O218" s="62"/>
      <c r="P218" s="62"/>
      <c r="Q218" s="62"/>
      <c r="R218" s="63"/>
      <c r="S218" s="62"/>
      <c r="T218" s="62"/>
      <c r="U218" s="62"/>
      <c r="V218" s="62"/>
      <c r="W218" s="64">
        <f>((IF(S218=Datos!$B$83,0,IF(S218=Datos!$B$84,5,IF(S218=Datos!$B$85,10,IF(S218=Datos!$B$86,15,IF(S218=Datos!$B$87,20,IF(S218=Datos!$B$88,25,0)))))))/100)+((IF(T218=Datos!$B$83,0,IF(T218=Datos!$B$84,5,IF(T218=Datos!$B$85,10,IF(T218=Datos!$B$86,15,IF(T218=Datos!$B$87,20,IF(T218=Datos!$B$88,25,0)))))))/100)+((IF(U218=Datos!$B$83,0,IF(U218=Datos!$B$84,5,IF(U218=Datos!$B$85,10,IF(U218=Datos!$B$86,15,IF(U218=Datos!$B$87,20,IF(U218=Datos!$B$88,25,0)))))))/100)+((IF(V218=Datos!$B$83,0,IF(V218=Datos!$B$84,5,IF(V218=Datos!$B$85,10,IF(V218=Datos!$B$86,15,IF(V218=Datos!$B$87,20,IF(V218=Datos!$B$88,25,0)))))))/100)</f>
        <v>0</v>
      </c>
      <c r="X218" s="436"/>
      <c r="Y218" s="426"/>
      <c r="Z218" s="423"/>
      <c r="AA218" s="426"/>
      <c r="AB218" s="429"/>
      <c r="AC218" s="65"/>
    </row>
    <row r="219" spans="2:29" s="5" customFormat="1" ht="30" customHeight="1">
      <c r="B219" s="299"/>
      <c r="C219" s="439"/>
      <c r="D219" s="439"/>
      <c r="E219" s="443"/>
      <c r="F219" s="444"/>
      <c r="G219" s="246"/>
      <c r="H219" s="62"/>
      <c r="I219" s="63"/>
      <c r="J219" s="432"/>
      <c r="K219" s="432"/>
      <c r="L219" s="429"/>
      <c r="M219" s="63"/>
      <c r="N219" s="62"/>
      <c r="O219" s="62"/>
      <c r="P219" s="62"/>
      <c r="Q219" s="62"/>
      <c r="R219" s="63"/>
      <c r="S219" s="62"/>
      <c r="T219" s="62"/>
      <c r="U219" s="62"/>
      <c r="V219" s="62"/>
      <c r="W219" s="64">
        <f>((IF(S219=Datos!$B$83,0,IF(S219=Datos!$B$84,5,IF(S219=Datos!$B$85,10,IF(S219=Datos!$B$86,15,IF(S219=Datos!$B$87,20,IF(S219=Datos!$B$88,25,0)))))))/100)+((IF(T219=Datos!$B$83,0,IF(T219=Datos!$B$84,5,IF(T219=Datos!$B$85,10,IF(T219=Datos!$B$86,15,IF(T219=Datos!$B$87,20,IF(T219=Datos!$B$88,25,0)))))))/100)+((IF(U219=Datos!$B$83,0,IF(U219=Datos!$B$84,5,IF(U219=Datos!$B$85,10,IF(U219=Datos!$B$86,15,IF(U219=Datos!$B$87,20,IF(U219=Datos!$B$88,25,0)))))))/100)+((IF(V219=Datos!$B$83,0,IF(V219=Datos!$B$84,5,IF(V219=Datos!$B$85,10,IF(V219=Datos!$B$86,15,IF(V219=Datos!$B$87,20,IF(V219=Datos!$B$88,25,0)))))))/100)</f>
        <v>0</v>
      </c>
      <c r="X219" s="436"/>
      <c r="Y219" s="426"/>
      <c r="Z219" s="423"/>
      <c r="AA219" s="426"/>
      <c r="AB219" s="429"/>
      <c r="AC219" s="65"/>
    </row>
    <row r="220" spans="2:29" s="5" customFormat="1" ht="30" customHeight="1" thickBot="1">
      <c r="B220" s="300"/>
      <c r="C220" s="440"/>
      <c r="D220" s="440"/>
      <c r="E220" s="445"/>
      <c r="F220" s="446"/>
      <c r="G220" s="247"/>
      <c r="H220" s="88"/>
      <c r="I220" s="86"/>
      <c r="J220" s="433"/>
      <c r="K220" s="433"/>
      <c r="L220" s="430"/>
      <c r="M220" s="86"/>
      <c r="N220" s="88"/>
      <c r="O220" s="88"/>
      <c r="P220" s="88"/>
      <c r="Q220" s="88"/>
      <c r="R220" s="86"/>
      <c r="S220" s="88"/>
      <c r="T220" s="88"/>
      <c r="U220" s="88"/>
      <c r="V220" s="88"/>
      <c r="W220" s="87">
        <f>((IF(S220=Datos!$B$83,0,IF(S220=Datos!$B$84,5,IF(S220=Datos!$B$85,10,IF(S220=Datos!$B$86,15,IF(S220=Datos!$B$87,20,IF(S220=Datos!$B$88,25,0)))))))/100)+((IF(T220=Datos!$B$83,0,IF(T220=Datos!$B$84,5,IF(T220=Datos!$B$85,10,IF(T220=Datos!$B$86,15,IF(T220=Datos!$B$87,20,IF(T220=Datos!$B$88,25,0)))))))/100)+((IF(U220=Datos!$B$83,0,IF(U220=Datos!$B$84,5,IF(U220=Datos!$B$85,10,IF(U220=Datos!$B$86,15,IF(U220=Datos!$B$87,20,IF(U220=Datos!$B$88,25,0)))))))/100)+((IF(V220=Datos!$B$83,0,IF(V220=Datos!$B$84,5,IF(V220=Datos!$B$85,10,IF(V220=Datos!$B$86,15,IF(V220=Datos!$B$87,20,IF(V220=Datos!$B$88,25,0)))))))/100)</f>
        <v>0</v>
      </c>
      <c r="X220" s="437"/>
      <c r="Y220" s="427"/>
      <c r="Z220" s="424"/>
      <c r="AA220" s="427"/>
      <c r="AB220" s="430"/>
      <c r="AC220" s="69"/>
    </row>
    <row r="221" spans="2:29" s="5" customFormat="1" ht="30" customHeight="1">
      <c r="B221" s="298" t="str">
        <f>IF(Menú!$C$7="","-",Menú!$C$7)</f>
        <v>-</v>
      </c>
      <c r="C221" s="438"/>
      <c r="D221" s="438" t="str">
        <f>IF(B221="-","-",VLOOKUP(B221,Datos!$B$3:$C$25,2,FALSE))</f>
        <v>-</v>
      </c>
      <c r="E221" s="441"/>
      <c r="F221" s="442"/>
      <c r="G221" s="245"/>
      <c r="H221" s="83"/>
      <c r="I221" s="84"/>
      <c r="J221" s="431"/>
      <c r="K221" s="431"/>
      <c r="L221" s="428" t="str">
        <f>IF(AND(J221=Datos!$B$186,K221=Datos!$B$193),Datos!$D$186,IF(AND(J221=Datos!$B$186,K221=Datos!$B$194),Datos!$E$186,IF(AND(J221=Datos!$B$186,K221=Datos!$B$195),Datos!$F$186,IF(AND(J221=Datos!$B$186,K221=Datos!$B$196),Datos!$G$186,IF(AND(J221=Datos!$B$186,K221=Datos!$B$197),Datos!$H$186,IF(AND(J221=Datos!$B$187,K221=Datos!$B$193),Datos!$D$187,IF(AND(J221=Datos!$B$187,K221=Datos!$B$194),Datos!$E$187,IF(AND(J221=Datos!$B$187,K221=Datos!$B$195),Datos!$F$187,IF(AND(J221=Datos!$B$187,K221=Datos!$B$196),Datos!$G$187,IF(AND(J221=Datos!$B$187,K221=Datos!$B$197),Datos!$H$187,IF(AND(J221=Datos!$B$188,K221=Datos!$B$193),Datos!$D$188,IF(AND(J221=Datos!$B$188,K221=Datos!$B$194),Datos!$E$188,IF(AND(J221=Datos!$B$188,K221=Datos!$B$195),Datos!$F$188,IF(AND(J221=Datos!$B$188,K221=Datos!$B$196),Datos!$G$188,IF(AND(J221=Datos!$B$188,K221=Datos!$B$197),Datos!$H$188,IF(AND(J221=Datos!$B$189,K221=Datos!$B$193),Datos!$D$189,IF(AND(J221=Datos!$B$189,K221=Datos!$B$194),Datos!$E$189,IF(AND(J221=Datos!$B$189,K221=Datos!$B$195),Datos!$F$189,IF(AND(J221=Datos!$B$189,K221=Datos!$B$196),Datos!$G$189,IF(AND(J221=Datos!$B$189,K221=Datos!$B$197),Datos!$H$189,IF(AND(J221=Datos!$B$190,K221=Datos!$B$193),Datos!$D$190,IF(AND(J221=Datos!$B$190,K221=Datos!$B$194),Datos!$E$190,IF(AND(J221=Datos!$B$190,K221=Datos!$B$195),Datos!$F$190,IF(AND(J221=Datos!$B$190,K221=Datos!$B$196),Datos!$G$190,IF(AND(J221=Datos!$B$190,K221=Datos!$B$197),Datos!$H$190,"-")))))))))))))))))))))))))</f>
        <v>-</v>
      </c>
      <c r="M221" s="84"/>
      <c r="N221" s="83"/>
      <c r="O221" s="83"/>
      <c r="P221" s="83"/>
      <c r="Q221" s="83"/>
      <c r="R221" s="84"/>
      <c r="S221" s="83"/>
      <c r="T221" s="83"/>
      <c r="U221" s="83"/>
      <c r="V221" s="83"/>
      <c r="W221" s="82">
        <f>((IF(S221=Datos!$B$83,0,IF(S221=Datos!$B$84,5,IF(S221=Datos!$B$85,10,IF(S221=Datos!$B$86,15,IF(S221=Datos!$B$87,20,IF(S221=Datos!$B$88,25,0)))))))/100)+((IF(T221=Datos!$B$83,0,IF(T221=Datos!$B$84,5,IF(T221=Datos!$B$85,10,IF(T221=Datos!$B$86,15,IF(T221=Datos!$B$87,20,IF(T221=Datos!$B$88,25,0)))))))/100)+((IF(U221=Datos!$B$83,0,IF(U221=Datos!$B$84,5,IF(U221=Datos!$B$85,10,IF(U221=Datos!$B$86,15,IF(U221=Datos!$B$87,20,IF(U221=Datos!$B$88,25,0)))))))/100)+((IF(V221=Datos!$B$83,0,IF(V221=Datos!$B$84,5,IF(V221=Datos!$B$85,10,IF(V221=Datos!$B$86,15,IF(V221=Datos!$B$87,20,IF(V221=Datos!$B$88,25,0)))))))/100)</f>
        <v>0</v>
      </c>
      <c r="X221" s="435">
        <f>IF(ISERROR((IF(R221=Datos!$B$80,W221,0)+IF(R222=Datos!$B$80,W222,0)+IF(R223=Datos!$B$80,W223,0)+IF(R224=Datos!$B$80,W224,0)+IF(R225=Datos!$B$80,W225,0)+IF(R226=Datos!$B$80,W226,0))/(IF(R221=Datos!$B$80,1,0)+IF(R222=Datos!$B$80,1,0)+IF(R223=Datos!$B$80,1,0)+IF(R224=Datos!$B$80,1,0)+IF(R225=Datos!$B$80,1,0)+IF(R226=Datos!$B$80,1,0))),0,(IF(R221=Datos!$B$80,W221,0)+IF(R222=Datos!$B$80,W222,0)+IF(R223=Datos!$B$80,W223,0)+IF(R224=Datos!$B$80,W224,0)+IF(R225=Datos!$B$80,W225,0)+IF(R226=Datos!$B$80,W226,0))/(IF(R221=Datos!$B$80,1,0)+IF(R222=Datos!$B$80,1,0)+IF(R223=Datos!$B$80,1,0)+IF(R224=Datos!$B$80,1,0)+IF(R225=Datos!$B$80,1,0)+IF(R226=Datos!$B$80,1,0)))</f>
        <v>0</v>
      </c>
      <c r="Y221" s="425" t="str">
        <f>IF(J221="","-",(IF(X221&gt;0,(IF(J221=Datos!$B$65,Datos!$B$65,IF(AND(J221=Datos!$B$66,X221&gt;0.49),Datos!$B$65,IF(AND(J221=Datos!$B$67,X221&gt;0.74),Datos!$B$65,IF(AND(J221=Datos!$B$67,X221&lt;0.75,X221&gt;0.49),Datos!$B$66,IF(AND(J221=Datos!$B$68,X221&gt;0.74),Datos!$B$66,IF(AND(J221=Datos!$B$68,X221&lt;0.75,X221&gt;0.49),Datos!$B$67,IF(AND(J221=Datos!$B$69,X221&gt;0.74),Datos!$B$67,IF(AND(J221=Datos!$B$69,X221&lt;0.75,X221&gt;0.49),Datos!$B$68,J221))))))))),J221)))</f>
        <v>-</v>
      </c>
      <c r="Z221" s="422">
        <f>IF(ISERROR((IF(R221=Datos!$B$79,W221,0)+IF(R222=Datos!$B$79,W222,0)+IF(R223=Datos!$B$79,W223,0)+IF(R224=Datos!$B$79,W224,0)+IF(R225=Datos!$B$79,W225,0)+IF(R226=Datos!$B$79,W226,0))/(IF(R221=Datos!$B$79,1,0)+IF(R222=Datos!$B$79,1,0)+IF(R223=Datos!$B$79,1,0)+IF(R224=Datos!$B$79,1,0)+IF(R225=Datos!$B$79,1,0)+IF(R226=Datos!$B$79,1,0))),0,(IF(R221=Datos!$B$79,W221,0)+IF(R222=Datos!$B$79,W222,0)+IF(R223=Datos!$B$79,W223,0)+IF(R224=Datos!$B$79,W224,0)+IF(R225=Datos!$B$79,W225,0)+IF(R226=Datos!$B$79,W226,0))/(IF(R221=Datos!$B$79,1,0)+IF(R222=Datos!$B$79,1,0)+IF(R223=Datos!$B$79,1,0)+IF(R224=Datos!$B$79,1,0)+IF(R225=Datos!$B$79,1,0)+IF(R226=Datos!$B$79,1,0)))</f>
        <v>0</v>
      </c>
      <c r="AA221" s="425" t="str">
        <f>IF(K221="","-",(IF(Z221&gt;0,(IF(K221=Datos!$B$72,Datos!$B$72,IF(AND(K221=Datos!$B$73,Z221&gt;0.49),Datos!$B$72,IF(AND(K221=Datos!$B$74,Z221&gt;0.74),Datos!$B$72,IF(AND(K221=Datos!$B$74,Z221&lt;0.75,Z221&gt;0.49),Datos!$B$73,IF(AND(K221=Datos!$B$75,Z221&gt;0.74),Datos!$B$73,IF(AND(K221=Datos!$B$75,Z221&lt;0.75,Z221&gt;0.49),Datos!$B$74,IF(AND(K221=Datos!$B$76,Z221&gt;0.74),Datos!$B$74,IF(AND(K221=Datos!$B$76,Z221&lt;0.75,Z221&gt;0.49),Datos!$B$75,K221))))))))),K221)))</f>
        <v>-</v>
      </c>
      <c r="AB221" s="428" t="str">
        <f>IF(AND(Y221=Datos!$B$186,AA221=Datos!$B$193),Datos!$D$186,IF(AND(Y221=Datos!$B$186,AA221=Datos!$B$194),Datos!$E$186,IF(AND(Y221=Datos!$B$186,AA221=Datos!$B$195),Datos!$F$186,IF(AND(Y221=Datos!$B$186,AA221=Datos!$B$196),Datos!$G$186,IF(AND(Y221=Datos!$B$186,AA221=Datos!$B$197),Datos!$H$186,IF(AND(Y221=Datos!$B$187,AA221=Datos!$B$193),Datos!$D$187,IF(AND(Y221=Datos!$B$187,AA221=Datos!$B$194),Datos!$E$187,IF(AND(Y221=Datos!$B$187,AA221=Datos!$B$195),Datos!$F$187,IF(AND(Y221=Datos!$B$187,AA221=Datos!$B$196),Datos!$G$187,IF(AND(Y221=Datos!$B$187,AA221=Datos!$B$197),Datos!$H$187,IF(AND(Y221=Datos!$B$188,AA221=Datos!$B$193),Datos!$D$188,IF(AND(Y221=Datos!$B$188,AA221=Datos!$B$194),Datos!$E$188,IF(AND(Y221=Datos!$B$188,AA221=Datos!$B$195),Datos!$F$188,IF(AND(Y221=Datos!$B$188,AA221=Datos!$B$196),Datos!$G$188,IF(AND(Y221=Datos!$B$188,AA221=Datos!$B$197),Datos!$H$188,IF(AND(Y221=Datos!$B$189,AA221=Datos!$B$193),Datos!$D$189,IF(AND(Y221=Datos!$B$189,AA221=Datos!$B$194),Datos!$E$189,IF(AND(Y221=Datos!$B$189,AA221=Datos!$B$195),Datos!$F$189,IF(AND(Y221=Datos!$B$189,AA221=Datos!$B$196),Datos!$G$189,IF(AND(Y221=Datos!$B$189,AA221=Datos!$B$197),Datos!$H$189,IF(AND(Y221=Datos!$B$190,AA221=Datos!$B$193),Datos!$D$190,IF(AND(Y221=Datos!$B$190,AA221=Datos!$B$194),Datos!$E$190,IF(AND(Y221=Datos!$B$190,AA221=Datos!$B$195),Datos!$F$190,IF(AND(Y221=Datos!$B$190,AA221=Datos!$B$196),Datos!$G$190,IF(AND(Y221=Datos!$B$190,AA221=Datos!$B$197),Datos!$H$190,"-")))))))))))))))))))))))))</f>
        <v>-</v>
      </c>
      <c r="AC221" s="61"/>
    </row>
    <row r="222" spans="2:29" s="5" customFormat="1" ht="30" customHeight="1">
      <c r="B222" s="299"/>
      <c r="C222" s="439"/>
      <c r="D222" s="439"/>
      <c r="E222" s="443"/>
      <c r="F222" s="444"/>
      <c r="G222" s="246"/>
      <c r="H222" s="62"/>
      <c r="I222" s="63"/>
      <c r="J222" s="432"/>
      <c r="K222" s="432"/>
      <c r="L222" s="429"/>
      <c r="M222" s="63"/>
      <c r="N222" s="62"/>
      <c r="O222" s="62"/>
      <c r="P222" s="62"/>
      <c r="Q222" s="62"/>
      <c r="R222" s="63"/>
      <c r="S222" s="62"/>
      <c r="T222" s="62"/>
      <c r="U222" s="62"/>
      <c r="V222" s="62"/>
      <c r="W222" s="64">
        <f>((IF(S222=Datos!$B$83,0,IF(S222=Datos!$B$84,5,IF(S222=Datos!$B$85,10,IF(S222=Datos!$B$86,15,IF(S222=Datos!$B$87,20,IF(S222=Datos!$B$88,25,0)))))))/100)+((IF(T222=Datos!$B$83,0,IF(T222=Datos!$B$84,5,IF(T222=Datos!$B$85,10,IF(T222=Datos!$B$86,15,IF(T222=Datos!$B$87,20,IF(T222=Datos!$B$88,25,0)))))))/100)+((IF(U222=Datos!$B$83,0,IF(U222=Datos!$B$84,5,IF(U222=Datos!$B$85,10,IF(U222=Datos!$B$86,15,IF(U222=Datos!$B$87,20,IF(U222=Datos!$B$88,25,0)))))))/100)+((IF(V222=Datos!$B$83,0,IF(V222=Datos!$B$84,5,IF(V222=Datos!$B$85,10,IF(V222=Datos!$B$86,15,IF(V222=Datos!$B$87,20,IF(V222=Datos!$B$88,25,0)))))))/100)</f>
        <v>0</v>
      </c>
      <c r="X222" s="436"/>
      <c r="Y222" s="426"/>
      <c r="Z222" s="423"/>
      <c r="AA222" s="426"/>
      <c r="AB222" s="429"/>
      <c r="AC222" s="65"/>
    </row>
    <row r="223" spans="2:29" s="5" customFormat="1" ht="30" customHeight="1">
      <c r="B223" s="299"/>
      <c r="C223" s="439"/>
      <c r="D223" s="439"/>
      <c r="E223" s="443"/>
      <c r="F223" s="444"/>
      <c r="G223" s="246"/>
      <c r="H223" s="62"/>
      <c r="I223" s="63"/>
      <c r="J223" s="432"/>
      <c r="K223" s="432"/>
      <c r="L223" s="429"/>
      <c r="M223" s="63"/>
      <c r="N223" s="62"/>
      <c r="O223" s="62"/>
      <c r="P223" s="62"/>
      <c r="Q223" s="62"/>
      <c r="R223" s="63"/>
      <c r="S223" s="62"/>
      <c r="T223" s="62"/>
      <c r="U223" s="62"/>
      <c r="V223" s="62"/>
      <c r="W223" s="64">
        <f>((IF(S223=Datos!$B$83,0,IF(S223=Datos!$B$84,5,IF(S223=Datos!$B$85,10,IF(S223=Datos!$B$86,15,IF(S223=Datos!$B$87,20,IF(S223=Datos!$B$88,25,0)))))))/100)+((IF(T223=Datos!$B$83,0,IF(T223=Datos!$B$84,5,IF(T223=Datos!$B$85,10,IF(T223=Datos!$B$86,15,IF(T223=Datos!$B$87,20,IF(T223=Datos!$B$88,25,0)))))))/100)+((IF(U223=Datos!$B$83,0,IF(U223=Datos!$B$84,5,IF(U223=Datos!$B$85,10,IF(U223=Datos!$B$86,15,IF(U223=Datos!$B$87,20,IF(U223=Datos!$B$88,25,0)))))))/100)+((IF(V223=Datos!$B$83,0,IF(V223=Datos!$B$84,5,IF(V223=Datos!$B$85,10,IF(V223=Datos!$B$86,15,IF(V223=Datos!$B$87,20,IF(V223=Datos!$B$88,25,0)))))))/100)</f>
        <v>0</v>
      </c>
      <c r="X223" s="436"/>
      <c r="Y223" s="426"/>
      <c r="Z223" s="423"/>
      <c r="AA223" s="426"/>
      <c r="AB223" s="429"/>
      <c r="AC223" s="65"/>
    </row>
    <row r="224" spans="2:29" s="5" customFormat="1" ht="30" customHeight="1">
      <c r="B224" s="299"/>
      <c r="C224" s="439"/>
      <c r="D224" s="439"/>
      <c r="E224" s="443"/>
      <c r="F224" s="444"/>
      <c r="G224" s="246"/>
      <c r="H224" s="62"/>
      <c r="I224" s="63"/>
      <c r="J224" s="432"/>
      <c r="K224" s="432"/>
      <c r="L224" s="429"/>
      <c r="M224" s="63"/>
      <c r="N224" s="62"/>
      <c r="O224" s="62"/>
      <c r="P224" s="62"/>
      <c r="Q224" s="62"/>
      <c r="R224" s="63"/>
      <c r="S224" s="62"/>
      <c r="T224" s="62"/>
      <c r="U224" s="62"/>
      <c r="V224" s="62"/>
      <c r="W224" s="64">
        <f>((IF(S224=Datos!$B$83,0,IF(S224=Datos!$B$84,5,IF(S224=Datos!$B$85,10,IF(S224=Datos!$B$86,15,IF(S224=Datos!$B$87,20,IF(S224=Datos!$B$88,25,0)))))))/100)+((IF(T224=Datos!$B$83,0,IF(T224=Datos!$B$84,5,IF(T224=Datos!$B$85,10,IF(T224=Datos!$B$86,15,IF(T224=Datos!$B$87,20,IF(T224=Datos!$B$88,25,0)))))))/100)+((IF(U224=Datos!$B$83,0,IF(U224=Datos!$B$84,5,IF(U224=Datos!$B$85,10,IF(U224=Datos!$B$86,15,IF(U224=Datos!$B$87,20,IF(U224=Datos!$B$88,25,0)))))))/100)+((IF(V224=Datos!$B$83,0,IF(V224=Datos!$B$84,5,IF(V224=Datos!$B$85,10,IF(V224=Datos!$B$86,15,IF(V224=Datos!$B$87,20,IF(V224=Datos!$B$88,25,0)))))))/100)</f>
        <v>0</v>
      </c>
      <c r="X224" s="436"/>
      <c r="Y224" s="426"/>
      <c r="Z224" s="423"/>
      <c r="AA224" s="426"/>
      <c r="AB224" s="429"/>
      <c r="AC224" s="65"/>
    </row>
    <row r="225" spans="2:29" s="5" customFormat="1" ht="30" customHeight="1">
      <c r="B225" s="299"/>
      <c r="C225" s="439"/>
      <c r="D225" s="439"/>
      <c r="E225" s="443"/>
      <c r="F225" s="444"/>
      <c r="G225" s="246"/>
      <c r="H225" s="62"/>
      <c r="I225" s="63"/>
      <c r="J225" s="432"/>
      <c r="K225" s="432"/>
      <c r="L225" s="429"/>
      <c r="M225" s="63"/>
      <c r="N225" s="62"/>
      <c r="O225" s="62"/>
      <c r="P225" s="62"/>
      <c r="Q225" s="62"/>
      <c r="R225" s="63"/>
      <c r="S225" s="62"/>
      <c r="T225" s="62"/>
      <c r="U225" s="62"/>
      <c r="V225" s="62"/>
      <c r="W225" s="64">
        <f>((IF(S225=Datos!$B$83,0,IF(S225=Datos!$B$84,5,IF(S225=Datos!$B$85,10,IF(S225=Datos!$B$86,15,IF(S225=Datos!$B$87,20,IF(S225=Datos!$B$88,25,0)))))))/100)+((IF(T225=Datos!$B$83,0,IF(T225=Datos!$B$84,5,IF(T225=Datos!$B$85,10,IF(T225=Datos!$B$86,15,IF(T225=Datos!$B$87,20,IF(T225=Datos!$B$88,25,0)))))))/100)+((IF(U225=Datos!$B$83,0,IF(U225=Datos!$B$84,5,IF(U225=Datos!$B$85,10,IF(U225=Datos!$B$86,15,IF(U225=Datos!$B$87,20,IF(U225=Datos!$B$88,25,0)))))))/100)+((IF(V225=Datos!$B$83,0,IF(V225=Datos!$B$84,5,IF(V225=Datos!$B$85,10,IF(V225=Datos!$B$86,15,IF(V225=Datos!$B$87,20,IF(V225=Datos!$B$88,25,0)))))))/100)</f>
        <v>0</v>
      </c>
      <c r="X225" s="436"/>
      <c r="Y225" s="426"/>
      <c r="Z225" s="423"/>
      <c r="AA225" s="426"/>
      <c r="AB225" s="429"/>
      <c r="AC225" s="65"/>
    </row>
    <row r="226" spans="2:29" s="5" customFormat="1" ht="30" customHeight="1" thickBot="1">
      <c r="B226" s="300"/>
      <c r="C226" s="440"/>
      <c r="D226" s="440"/>
      <c r="E226" s="445"/>
      <c r="F226" s="446"/>
      <c r="G226" s="247"/>
      <c r="H226" s="88"/>
      <c r="I226" s="86"/>
      <c r="J226" s="433"/>
      <c r="K226" s="433"/>
      <c r="L226" s="430"/>
      <c r="M226" s="86"/>
      <c r="N226" s="88"/>
      <c r="O226" s="88"/>
      <c r="P226" s="88"/>
      <c r="Q226" s="88"/>
      <c r="R226" s="86"/>
      <c r="S226" s="88"/>
      <c r="T226" s="88"/>
      <c r="U226" s="88"/>
      <c r="V226" s="88"/>
      <c r="W226" s="87">
        <f>((IF(S226=Datos!$B$83,0,IF(S226=Datos!$B$84,5,IF(S226=Datos!$B$85,10,IF(S226=Datos!$B$86,15,IF(S226=Datos!$B$87,20,IF(S226=Datos!$B$88,25,0)))))))/100)+((IF(T226=Datos!$B$83,0,IF(T226=Datos!$B$84,5,IF(T226=Datos!$B$85,10,IF(T226=Datos!$B$86,15,IF(T226=Datos!$B$87,20,IF(T226=Datos!$B$88,25,0)))))))/100)+((IF(U226=Datos!$B$83,0,IF(U226=Datos!$B$84,5,IF(U226=Datos!$B$85,10,IF(U226=Datos!$B$86,15,IF(U226=Datos!$B$87,20,IF(U226=Datos!$B$88,25,0)))))))/100)+((IF(V226=Datos!$B$83,0,IF(V226=Datos!$B$84,5,IF(V226=Datos!$B$85,10,IF(V226=Datos!$B$86,15,IF(V226=Datos!$B$87,20,IF(V226=Datos!$B$88,25,0)))))))/100)</f>
        <v>0</v>
      </c>
      <c r="X226" s="437"/>
      <c r="Y226" s="427"/>
      <c r="Z226" s="424"/>
      <c r="AA226" s="427"/>
      <c r="AB226" s="430"/>
      <c r="AC226" s="69"/>
    </row>
    <row r="227" spans="2:29" s="5" customFormat="1" ht="30" customHeight="1">
      <c r="B227" s="298" t="str">
        <f>IF(Menú!$C$7="","-",Menú!$C$7)</f>
        <v>-</v>
      </c>
      <c r="C227" s="438"/>
      <c r="D227" s="438" t="str">
        <f>IF(B227="-","-",VLOOKUP(B227,Datos!$B$3:$C$25,2,FALSE))</f>
        <v>-</v>
      </c>
      <c r="E227" s="441"/>
      <c r="F227" s="442"/>
      <c r="G227" s="245"/>
      <c r="H227" s="83"/>
      <c r="I227" s="84"/>
      <c r="J227" s="431"/>
      <c r="K227" s="431"/>
      <c r="L227" s="428" t="str">
        <f>IF(AND(J227=Datos!$B$186,K227=Datos!$B$193),Datos!$D$186,IF(AND(J227=Datos!$B$186,K227=Datos!$B$194),Datos!$E$186,IF(AND(J227=Datos!$B$186,K227=Datos!$B$195),Datos!$F$186,IF(AND(J227=Datos!$B$186,K227=Datos!$B$196),Datos!$G$186,IF(AND(J227=Datos!$B$186,K227=Datos!$B$197),Datos!$H$186,IF(AND(J227=Datos!$B$187,K227=Datos!$B$193),Datos!$D$187,IF(AND(J227=Datos!$B$187,K227=Datos!$B$194),Datos!$E$187,IF(AND(J227=Datos!$B$187,K227=Datos!$B$195),Datos!$F$187,IF(AND(J227=Datos!$B$187,K227=Datos!$B$196),Datos!$G$187,IF(AND(J227=Datos!$B$187,K227=Datos!$B$197),Datos!$H$187,IF(AND(J227=Datos!$B$188,K227=Datos!$B$193),Datos!$D$188,IF(AND(J227=Datos!$B$188,K227=Datos!$B$194),Datos!$E$188,IF(AND(J227=Datos!$B$188,K227=Datos!$B$195),Datos!$F$188,IF(AND(J227=Datos!$B$188,K227=Datos!$B$196),Datos!$G$188,IF(AND(J227=Datos!$B$188,K227=Datos!$B$197),Datos!$H$188,IF(AND(J227=Datos!$B$189,K227=Datos!$B$193),Datos!$D$189,IF(AND(J227=Datos!$B$189,K227=Datos!$B$194),Datos!$E$189,IF(AND(J227=Datos!$B$189,K227=Datos!$B$195),Datos!$F$189,IF(AND(J227=Datos!$B$189,K227=Datos!$B$196),Datos!$G$189,IF(AND(J227=Datos!$B$189,K227=Datos!$B$197),Datos!$H$189,IF(AND(J227=Datos!$B$190,K227=Datos!$B$193),Datos!$D$190,IF(AND(J227=Datos!$B$190,K227=Datos!$B$194),Datos!$E$190,IF(AND(J227=Datos!$B$190,K227=Datos!$B$195),Datos!$F$190,IF(AND(J227=Datos!$B$190,K227=Datos!$B$196),Datos!$G$190,IF(AND(J227=Datos!$B$190,K227=Datos!$B$197),Datos!$H$190,"-")))))))))))))))))))))))))</f>
        <v>-</v>
      </c>
      <c r="M227" s="84"/>
      <c r="N227" s="83"/>
      <c r="O227" s="83"/>
      <c r="P227" s="83"/>
      <c r="Q227" s="83"/>
      <c r="R227" s="84"/>
      <c r="S227" s="83"/>
      <c r="T227" s="83"/>
      <c r="U227" s="83"/>
      <c r="V227" s="83"/>
      <c r="W227" s="82">
        <f>((IF(S227=Datos!$B$83,0,IF(S227=Datos!$B$84,5,IF(S227=Datos!$B$85,10,IF(S227=Datos!$B$86,15,IF(S227=Datos!$B$87,20,IF(S227=Datos!$B$88,25,0)))))))/100)+((IF(T227=Datos!$B$83,0,IF(T227=Datos!$B$84,5,IF(T227=Datos!$B$85,10,IF(T227=Datos!$B$86,15,IF(T227=Datos!$B$87,20,IF(T227=Datos!$B$88,25,0)))))))/100)+((IF(U227=Datos!$B$83,0,IF(U227=Datos!$B$84,5,IF(U227=Datos!$B$85,10,IF(U227=Datos!$B$86,15,IF(U227=Datos!$B$87,20,IF(U227=Datos!$B$88,25,0)))))))/100)+((IF(V227=Datos!$B$83,0,IF(V227=Datos!$B$84,5,IF(V227=Datos!$B$85,10,IF(V227=Datos!$B$86,15,IF(V227=Datos!$B$87,20,IF(V227=Datos!$B$88,25,0)))))))/100)</f>
        <v>0</v>
      </c>
      <c r="X227" s="435">
        <f>IF(ISERROR((IF(R227=Datos!$B$80,W227,0)+IF(R228=Datos!$B$80,W228,0)+IF(R229=Datos!$B$80,W229,0)+IF(R230=Datos!$B$80,W230,0)+IF(R231=Datos!$B$80,W231,0)+IF(R232=Datos!$B$80,W232,0))/(IF(R227=Datos!$B$80,1,0)+IF(R228=Datos!$B$80,1,0)+IF(R229=Datos!$B$80,1,0)+IF(R230=Datos!$B$80,1,0)+IF(R231=Datos!$B$80,1,0)+IF(R232=Datos!$B$80,1,0))),0,(IF(R227=Datos!$B$80,W227,0)+IF(R228=Datos!$B$80,W228,0)+IF(R229=Datos!$B$80,W229,0)+IF(R230=Datos!$B$80,W230,0)+IF(R231=Datos!$B$80,W231,0)+IF(R232=Datos!$B$80,W232,0))/(IF(R227=Datos!$B$80,1,0)+IF(R228=Datos!$B$80,1,0)+IF(R229=Datos!$B$80,1,0)+IF(R230=Datos!$B$80,1,0)+IF(R231=Datos!$B$80,1,0)+IF(R232=Datos!$B$80,1,0)))</f>
        <v>0</v>
      </c>
      <c r="Y227" s="425" t="str">
        <f>IF(J227="","-",(IF(X227&gt;0,(IF(J227=Datos!$B$65,Datos!$B$65,IF(AND(J227=Datos!$B$66,X227&gt;0.49),Datos!$B$65,IF(AND(J227=Datos!$B$67,X227&gt;0.74),Datos!$B$65,IF(AND(J227=Datos!$B$67,X227&lt;0.75,X227&gt;0.49),Datos!$B$66,IF(AND(J227=Datos!$B$68,X227&gt;0.74),Datos!$B$66,IF(AND(J227=Datos!$B$68,X227&lt;0.75,X227&gt;0.49),Datos!$B$67,IF(AND(J227=Datos!$B$69,X227&gt;0.74),Datos!$B$67,IF(AND(J227=Datos!$B$69,X227&lt;0.75,X227&gt;0.49),Datos!$B$68,J227))))))))),J227)))</f>
        <v>-</v>
      </c>
      <c r="Z227" s="422">
        <f>IF(ISERROR((IF(R227=Datos!$B$79,W227,0)+IF(R228=Datos!$B$79,W228,0)+IF(R229=Datos!$B$79,W229,0)+IF(R230=Datos!$B$79,W230,0)+IF(R231=Datos!$B$79,W231,0)+IF(R232=Datos!$B$79,W232,0))/(IF(R227=Datos!$B$79,1,0)+IF(R228=Datos!$B$79,1,0)+IF(R229=Datos!$B$79,1,0)+IF(R230=Datos!$B$79,1,0)+IF(R231=Datos!$B$79,1,0)+IF(R232=Datos!$B$79,1,0))),0,(IF(R227=Datos!$B$79,W227,0)+IF(R228=Datos!$B$79,W228,0)+IF(R229=Datos!$B$79,W229,0)+IF(R230=Datos!$B$79,W230,0)+IF(R231=Datos!$B$79,W231,0)+IF(R232=Datos!$B$79,W232,0))/(IF(R227=Datos!$B$79,1,0)+IF(R228=Datos!$B$79,1,0)+IF(R229=Datos!$B$79,1,0)+IF(R230=Datos!$B$79,1,0)+IF(R231=Datos!$B$79,1,0)+IF(R232=Datos!$B$79,1,0)))</f>
        <v>0</v>
      </c>
      <c r="AA227" s="425" t="str">
        <f>IF(K227="","-",(IF(Z227&gt;0,(IF(K227=Datos!$B$72,Datos!$B$72,IF(AND(K227=Datos!$B$73,Z227&gt;0.49),Datos!$B$72,IF(AND(K227=Datos!$B$74,Z227&gt;0.74),Datos!$B$72,IF(AND(K227=Datos!$B$74,Z227&lt;0.75,Z227&gt;0.49),Datos!$B$73,IF(AND(K227=Datos!$B$75,Z227&gt;0.74),Datos!$B$73,IF(AND(K227=Datos!$B$75,Z227&lt;0.75,Z227&gt;0.49),Datos!$B$74,IF(AND(K227=Datos!$B$76,Z227&gt;0.74),Datos!$B$74,IF(AND(K227=Datos!$B$76,Z227&lt;0.75,Z227&gt;0.49),Datos!$B$75,K227))))))))),K227)))</f>
        <v>-</v>
      </c>
      <c r="AB227" s="428" t="str">
        <f>IF(AND(Y227=Datos!$B$186,AA227=Datos!$B$193),Datos!$D$186,IF(AND(Y227=Datos!$B$186,AA227=Datos!$B$194),Datos!$E$186,IF(AND(Y227=Datos!$B$186,AA227=Datos!$B$195),Datos!$F$186,IF(AND(Y227=Datos!$B$186,AA227=Datos!$B$196),Datos!$G$186,IF(AND(Y227=Datos!$B$186,AA227=Datos!$B$197),Datos!$H$186,IF(AND(Y227=Datos!$B$187,AA227=Datos!$B$193),Datos!$D$187,IF(AND(Y227=Datos!$B$187,AA227=Datos!$B$194),Datos!$E$187,IF(AND(Y227=Datos!$B$187,AA227=Datos!$B$195),Datos!$F$187,IF(AND(Y227=Datos!$B$187,AA227=Datos!$B$196),Datos!$G$187,IF(AND(Y227=Datos!$B$187,AA227=Datos!$B$197),Datos!$H$187,IF(AND(Y227=Datos!$B$188,AA227=Datos!$B$193),Datos!$D$188,IF(AND(Y227=Datos!$B$188,AA227=Datos!$B$194),Datos!$E$188,IF(AND(Y227=Datos!$B$188,AA227=Datos!$B$195),Datos!$F$188,IF(AND(Y227=Datos!$B$188,AA227=Datos!$B$196),Datos!$G$188,IF(AND(Y227=Datos!$B$188,AA227=Datos!$B$197),Datos!$H$188,IF(AND(Y227=Datos!$B$189,AA227=Datos!$B$193),Datos!$D$189,IF(AND(Y227=Datos!$B$189,AA227=Datos!$B$194),Datos!$E$189,IF(AND(Y227=Datos!$B$189,AA227=Datos!$B$195),Datos!$F$189,IF(AND(Y227=Datos!$B$189,AA227=Datos!$B$196),Datos!$G$189,IF(AND(Y227=Datos!$B$189,AA227=Datos!$B$197),Datos!$H$189,IF(AND(Y227=Datos!$B$190,AA227=Datos!$B$193),Datos!$D$190,IF(AND(Y227=Datos!$B$190,AA227=Datos!$B$194),Datos!$E$190,IF(AND(Y227=Datos!$B$190,AA227=Datos!$B$195),Datos!$F$190,IF(AND(Y227=Datos!$B$190,AA227=Datos!$B$196),Datos!$G$190,IF(AND(Y227=Datos!$B$190,AA227=Datos!$B$197),Datos!$H$190,"-")))))))))))))))))))))))))</f>
        <v>-</v>
      </c>
      <c r="AC227" s="61"/>
    </row>
    <row r="228" spans="2:29" s="5" customFormat="1" ht="30" customHeight="1">
      <c r="B228" s="299"/>
      <c r="C228" s="439"/>
      <c r="D228" s="439"/>
      <c r="E228" s="443"/>
      <c r="F228" s="444"/>
      <c r="G228" s="246"/>
      <c r="H228" s="62"/>
      <c r="I228" s="63"/>
      <c r="J228" s="432"/>
      <c r="K228" s="432"/>
      <c r="L228" s="429"/>
      <c r="M228" s="63"/>
      <c r="N228" s="62"/>
      <c r="O228" s="62"/>
      <c r="P228" s="62"/>
      <c r="Q228" s="62"/>
      <c r="R228" s="63"/>
      <c r="S228" s="62"/>
      <c r="T228" s="62"/>
      <c r="U228" s="62"/>
      <c r="V228" s="62"/>
      <c r="W228" s="64">
        <f>((IF(S228=Datos!$B$83,0,IF(S228=Datos!$B$84,5,IF(S228=Datos!$B$85,10,IF(S228=Datos!$B$86,15,IF(S228=Datos!$B$87,20,IF(S228=Datos!$B$88,25,0)))))))/100)+((IF(T228=Datos!$B$83,0,IF(T228=Datos!$B$84,5,IF(T228=Datos!$B$85,10,IF(T228=Datos!$B$86,15,IF(T228=Datos!$B$87,20,IF(T228=Datos!$B$88,25,0)))))))/100)+((IF(U228=Datos!$B$83,0,IF(U228=Datos!$B$84,5,IF(U228=Datos!$B$85,10,IF(U228=Datos!$B$86,15,IF(U228=Datos!$B$87,20,IF(U228=Datos!$B$88,25,0)))))))/100)+((IF(V228=Datos!$B$83,0,IF(V228=Datos!$B$84,5,IF(V228=Datos!$B$85,10,IF(V228=Datos!$B$86,15,IF(V228=Datos!$B$87,20,IF(V228=Datos!$B$88,25,0)))))))/100)</f>
        <v>0</v>
      </c>
      <c r="X228" s="436"/>
      <c r="Y228" s="426"/>
      <c r="Z228" s="423"/>
      <c r="AA228" s="426"/>
      <c r="AB228" s="429"/>
      <c r="AC228" s="65"/>
    </row>
    <row r="229" spans="2:29" s="5" customFormat="1" ht="30" customHeight="1">
      <c r="B229" s="299"/>
      <c r="C229" s="439"/>
      <c r="D229" s="439"/>
      <c r="E229" s="443"/>
      <c r="F229" s="444"/>
      <c r="G229" s="246"/>
      <c r="H229" s="62"/>
      <c r="I229" s="63"/>
      <c r="J229" s="432"/>
      <c r="K229" s="432"/>
      <c r="L229" s="429"/>
      <c r="M229" s="63"/>
      <c r="N229" s="62"/>
      <c r="O229" s="62"/>
      <c r="P229" s="62"/>
      <c r="Q229" s="62"/>
      <c r="R229" s="63"/>
      <c r="S229" s="62"/>
      <c r="T229" s="62"/>
      <c r="U229" s="62"/>
      <c r="V229" s="62"/>
      <c r="W229" s="64">
        <f>((IF(S229=Datos!$B$83,0,IF(S229=Datos!$B$84,5,IF(S229=Datos!$B$85,10,IF(S229=Datos!$B$86,15,IF(S229=Datos!$B$87,20,IF(S229=Datos!$B$88,25,0)))))))/100)+((IF(T229=Datos!$B$83,0,IF(T229=Datos!$B$84,5,IF(T229=Datos!$B$85,10,IF(T229=Datos!$B$86,15,IF(T229=Datos!$B$87,20,IF(T229=Datos!$B$88,25,0)))))))/100)+((IF(U229=Datos!$B$83,0,IF(U229=Datos!$B$84,5,IF(U229=Datos!$B$85,10,IF(U229=Datos!$B$86,15,IF(U229=Datos!$B$87,20,IF(U229=Datos!$B$88,25,0)))))))/100)+((IF(V229=Datos!$B$83,0,IF(V229=Datos!$B$84,5,IF(V229=Datos!$B$85,10,IF(V229=Datos!$B$86,15,IF(V229=Datos!$B$87,20,IF(V229=Datos!$B$88,25,0)))))))/100)</f>
        <v>0</v>
      </c>
      <c r="X229" s="436"/>
      <c r="Y229" s="426"/>
      <c r="Z229" s="423"/>
      <c r="AA229" s="426"/>
      <c r="AB229" s="429"/>
      <c r="AC229" s="65"/>
    </row>
    <row r="230" spans="2:29" s="5" customFormat="1" ht="30" customHeight="1">
      <c r="B230" s="299"/>
      <c r="C230" s="439"/>
      <c r="D230" s="439"/>
      <c r="E230" s="443"/>
      <c r="F230" s="444"/>
      <c r="G230" s="246"/>
      <c r="H230" s="62"/>
      <c r="I230" s="63"/>
      <c r="J230" s="432"/>
      <c r="K230" s="432"/>
      <c r="L230" s="429"/>
      <c r="M230" s="63"/>
      <c r="N230" s="62"/>
      <c r="O230" s="62"/>
      <c r="P230" s="62"/>
      <c r="Q230" s="62"/>
      <c r="R230" s="63"/>
      <c r="S230" s="62"/>
      <c r="T230" s="62"/>
      <c r="U230" s="62"/>
      <c r="V230" s="62"/>
      <c r="W230" s="64">
        <f>((IF(S230=Datos!$B$83,0,IF(S230=Datos!$B$84,5,IF(S230=Datos!$B$85,10,IF(S230=Datos!$B$86,15,IF(S230=Datos!$B$87,20,IF(S230=Datos!$B$88,25,0)))))))/100)+((IF(T230=Datos!$B$83,0,IF(T230=Datos!$B$84,5,IF(T230=Datos!$B$85,10,IF(T230=Datos!$B$86,15,IF(T230=Datos!$B$87,20,IF(T230=Datos!$B$88,25,0)))))))/100)+((IF(U230=Datos!$B$83,0,IF(U230=Datos!$B$84,5,IF(U230=Datos!$B$85,10,IF(U230=Datos!$B$86,15,IF(U230=Datos!$B$87,20,IF(U230=Datos!$B$88,25,0)))))))/100)+((IF(V230=Datos!$B$83,0,IF(V230=Datos!$B$84,5,IF(V230=Datos!$B$85,10,IF(V230=Datos!$B$86,15,IF(V230=Datos!$B$87,20,IF(V230=Datos!$B$88,25,0)))))))/100)</f>
        <v>0</v>
      </c>
      <c r="X230" s="436"/>
      <c r="Y230" s="426"/>
      <c r="Z230" s="423"/>
      <c r="AA230" s="426"/>
      <c r="AB230" s="429"/>
      <c r="AC230" s="65"/>
    </row>
    <row r="231" spans="2:29" s="5" customFormat="1" ht="30" customHeight="1">
      <c r="B231" s="299"/>
      <c r="C231" s="439"/>
      <c r="D231" s="439"/>
      <c r="E231" s="443"/>
      <c r="F231" s="444"/>
      <c r="G231" s="246"/>
      <c r="H231" s="62"/>
      <c r="I231" s="63"/>
      <c r="J231" s="432"/>
      <c r="K231" s="432"/>
      <c r="L231" s="429"/>
      <c r="M231" s="63"/>
      <c r="N231" s="62"/>
      <c r="O231" s="62"/>
      <c r="P231" s="62"/>
      <c r="Q231" s="62"/>
      <c r="R231" s="63"/>
      <c r="S231" s="62"/>
      <c r="T231" s="62"/>
      <c r="U231" s="62"/>
      <c r="V231" s="62"/>
      <c r="W231" s="64">
        <f>((IF(S231=Datos!$B$83,0,IF(S231=Datos!$B$84,5,IF(S231=Datos!$B$85,10,IF(S231=Datos!$B$86,15,IF(S231=Datos!$B$87,20,IF(S231=Datos!$B$88,25,0)))))))/100)+((IF(T231=Datos!$B$83,0,IF(T231=Datos!$B$84,5,IF(T231=Datos!$B$85,10,IF(T231=Datos!$B$86,15,IF(T231=Datos!$B$87,20,IF(T231=Datos!$B$88,25,0)))))))/100)+((IF(U231=Datos!$B$83,0,IF(U231=Datos!$B$84,5,IF(U231=Datos!$B$85,10,IF(U231=Datos!$B$86,15,IF(U231=Datos!$B$87,20,IF(U231=Datos!$B$88,25,0)))))))/100)+((IF(V231=Datos!$B$83,0,IF(V231=Datos!$B$84,5,IF(V231=Datos!$B$85,10,IF(V231=Datos!$B$86,15,IF(V231=Datos!$B$87,20,IF(V231=Datos!$B$88,25,0)))))))/100)</f>
        <v>0</v>
      </c>
      <c r="X231" s="436"/>
      <c r="Y231" s="426"/>
      <c r="Z231" s="423"/>
      <c r="AA231" s="426"/>
      <c r="AB231" s="429"/>
      <c r="AC231" s="65"/>
    </row>
    <row r="232" spans="2:29" s="5" customFormat="1" ht="30" customHeight="1" thickBot="1">
      <c r="B232" s="300"/>
      <c r="C232" s="440"/>
      <c r="D232" s="440"/>
      <c r="E232" s="445"/>
      <c r="F232" s="446"/>
      <c r="G232" s="247"/>
      <c r="H232" s="88"/>
      <c r="I232" s="86"/>
      <c r="J232" s="433"/>
      <c r="K232" s="433"/>
      <c r="L232" s="430"/>
      <c r="M232" s="86"/>
      <c r="N232" s="88"/>
      <c r="O232" s="88"/>
      <c r="P232" s="88"/>
      <c r="Q232" s="88"/>
      <c r="R232" s="86"/>
      <c r="S232" s="88"/>
      <c r="T232" s="88"/>
      <c r="U232" s="88"/>
      <c r="V232" s="88"/>
      <c r="W232" s="87">
        <f>((IF(S232=Datos!$B$83,0,IF(S232=Datos!$B$84,5,IF(S232=Datos!$B$85,10,IF(S232=Datos!$B$86,15,IF(S232=Datos!$B$87,20,IF(S232=Datos!$B$88,25,0)))))))/100)+((IF(T232=Datos!$B$83,0,IF(T232=Datos!$B$84,5,IF(T232=Datos!$B$85,10,IF(T232=Datos!$B$86,15,IF(T232=Datos!$B$87,20,IF(T232=Datos!$B$88,25,0)))))))/100)+((IF(U232=Datos!$B$83,0,IF(U232=Datos!$B$84,5,IF(U232=Datos!$B$85,10,IF(U232=Datos!$B$86,15,IF(U232=Datos!$B$87,20,IF(U232=Datos!$B$88,25,0)))))))/100)+((IF(V232=Datos!$B$83,0,IF(V232=Datos!$B$84,5,IF(V232=Datos!$B$85,10,IF(V232=Datos!$B$86,15,IF(V232=Datos!$B$87,20,IF(V232=Datos!$B$88,25,0)))))))/100)</f>
        <v>0</v>
      </c>
      <c r="X232" s="437"/>
      <c r="Y232" s="427"/>
      <c r="Z232" s="424"/>
      <c r="AA232" s="427"/>
      <c r="AB232" s="430"/>
      <c r="AC232" s="69"/>
    </row>
    <row r="233" spans="2:29" s="5" customFormat="1" ht="30" customHeight="1">
      <c r="B233" s="298" t="str">
        <f>IF(Menú!$C$7="","-",Menú!$C$7)</f>
        <v>-</v>
      </c>
      <c r="C233" s="438"/>
      <c r="D233" s="438" t="str">
        <f>IF(B233="-","-",VLOOKUP(B233,Datos!$B$3:$C$25,2,FALSE))</f>
        <v>-</v>
      </c>
      <c r="E233" s="441"/>
      <c r="F233" s="442"/>
      <c r="G233" s="245"/>
      <c r="H233" s="83"/>
      <c r="I233" s="84"/>
      <c r="J233" s="431"/>
      <c r="K233" s="431"/>
      <c r="L233" s="428" t="str">
        <f>IF(AND(J233=Datos!$B$186,K233=Datos!$B$193),Datos!$D$186,IF(AND(J233=Datos!$B$186,K233=Datos!$B$194),Datos!$E$186,IF(AND(J233=Datos!$B$186,K233=Datos!$B$195),Datos!$F$186,IF(AND(J233=Datos!$B$186,K233=Datos!$B$196),Datos!$G$186,IF(AND(J233=Datos!$B$186,K233=Datos!$B$197),Datos!$H$186,IF(AND(J233=Datos!$B$187,K233=Datos!$B$193),Datos!$D$187,IF(AND(J233=Datos!$B$187,K233=Datos!$B$194),Datos!$E$187,IF(AND(J233=Datos!$B$187,K233=Datos!$B$195),Datos!$F$187,IF(AND(J233=Datos!$B$187,K233=Datos!$B$196),Datos!$G$187,IF(AND(J233=Datos!$B$187,K233=Datos!$B$197),Datos!$H$187,IF(AND(J233=Datos!$B$188,K233=Datos!$B$193),Datos!$D$188,IF(AND(J233=Datos!$B$188,K233=Datos!$B$194),Datos!$E$188,IF(AND(J233=Datos!$B$188,K233=Datos!$B$195),Datos!$F$188,IF(AND(J233=Datos!$B$188,K233=Datos!$B$196),Datos!$G$188,IF(AND(J233=Datos!$B$188,K233=Datos!$B$197),Datos!$H$188,IF(AND(J233=Datos!$B$189,K233=Datos!$B$193),Datos!$D$189,IF(AND(J233=Datos!$B$189,K233=Datos!$B$194),Datos!$E$189,IF(AND(J233=Datos!$B$189,K233=Datos!$B$195),Datos!$F$189,IF(AND(J233=Datos!$B$189,K233=Datos!$B$196),Datos!$G$189,IF(AND(J233=Datos!$B$189,K233=Datos!$B$197),Datos!$H$189,IF(AND(J233=Datos!$B$190,K233=Datos!$B$193),Datos!$D$190,IF(AND(J233=Datos!$B$190,K233=Datos!$B$194),Datos!$E$190,IF(AND(J233=Datos!$B$190,K233=Datos!$B$195),Datos!$F$190,IF(AND(J233=Datos!$B$190,K233=Datos!$B$196),Datos!$G$190,IF(AND(J233=Datos!$B$190,K233=Datos!$B$197),Datos!$H$190,"-")))))))))))))))))))))))))</f>
        <v>-</v>
      </c>
      <c r="M233" s="84"/>
      <c r="N233" s="83"/>
      <c r="O233" s="83"/>
      <c r="P233" s="83"/>
      <c r="Q233" s="83"/>
      <c r="R233" s="84"/>
      <c r="S233" s="83"/>
      <c r="T233" s="83"/>
      <c r="U233" s="83"/>
      <c r="V233" s="83"/>
      <c r="W233" s="82">
        <f>((IF(S233=Datos!$B$83,0,IF(S233=Datos!$B$84,5,IF(S233=Datos!$B$85,10,IF(S233=Datos!$B$86,15,IF(S233=Datos!$B$87,20,IF(S233=Datos!$B$88,25,0)))))))/100)+((IF(T233=Datos!$B$83,0,IF(T233=Datos!$B$84,5,IF(T233=Datos!$B$85,10,IF(T233=Datos!$B$86,15,IF(T233=Datos!$B$87,20,IF(T233=Datos!$B$88,25,0)))))))/100)+((IF(U233=Datos!$B$83,0,IF(U233=Datos!$B$84,5,IF(U233=Datos!$B$85,10,IF(U233=Datos!$B$86,15,IF(U233=Datos!$B$87,20,IF(U233=Datos!$B$88,25,0)))))))/100)+((IF(V233=Datos!$B$83,0,IF(V233=Datos!$B$84,5,IF(V233=Datos!$B$85,10,IF(V233=Datos!$B$86,15,IF(V233=Datos!$B$87,20,IF(V233=Datos!$B$88,25,0)))))))/100)</f>
        <v>0</v>
      </c>
      <c r="X233" s="435">
        <f>IF(ISERROR((IF(R233=Datos!$B$80,W233,0)+IF(R234=Datos!$B$80,W234,0)+IF(R235=Datos!$B$80,W235,0)+IF(R236=Datos!$B$80,W236,0)+IF(R237=Datos!$B$80,W237,0)+IF(R238=Datos!$B$80,W238,0))/(IF(R233=Datos!$B$80,1,0)+IF(R234=Datos!$B$80,1,0)+IF(R235=Datos!$B$80,1,0)+IF(R236=Datos!$B$80,1,0)+IF(R237=Datos!$B$80,1,0)+IF(R238=Datos!$B$80,1,0))),0,(IF(R233=Datos!$B$80,W233,0)+IF(R234=Datos!$B$80,W234,0)+IF(R235=Datos!$B$80,W235,0)+IF(R236=Datos!$B$80,W236,0)+IF(R237=Datos!$B$80,W237,0)+IF(R238=Datos!$B$80,W238,0))/(IF(R233=Datos!$B$80,1,0)+IF(R234=Datos!$B$80,1,0)+IF(R235=Datos!$B$80,1,0)+IF(R236=Datos!$B$80,1,0)+IF(R237=Datos!$B$80,1,0)+IF(R238=Datos!$B$80,1,0)))</f>
        <v>0</v>
      </c>
      <c r="Y233" s="425" t="str">
        <f>IF(J233="","-",(IF(X233&gt;0,(IF(J233=Datos!$B$65,Datos!$B$65,IF(AND(J233=Datos!$B$66,X233&gt;0.49),Datos!$B$65,IF(AND(J233=Datos!$B$67,X233&gt;0.74),Datos!$B$65,IF(AND(J233=Datos!$B$67,X233&lt;0.75,X233&gt;0.49),Datos!$B$66,IF(AND(J233=Datos!$B$68,X233&gt;0.74),Datos!$B$66,IF(AND(J233=Datos!$B$68,X233&lt;0.75,X233&gt;0.49),Datos!$B$67,IF(AND(J233=Datos!$B$69,X233&gt;0.74),Datos!$B$67,IF(AND(J233=Datos!$B$69,X233&lt;0.75,X233&gt;0.49),Datos!$B$68,J233))))))))),J233)))</f>
        <v>-</v>
      </c>
      <c r="Z233" s="422">
        <f>IF(ISERROR((IF(R233=Datos!$B$79,W233,0)+IF(R234=Datos!$B$79,W234,0)+IF(R235=Datos!$B$79,W235,0)+IF(R236=Datos!$B$79,W236,0)+IF(R237=Datos!$B$79,W237,0)+IF(R238=Datos!$B$79,W238,0))/(IF(R233=Datos!$B$79,1,0)+IF(R234=Datos!$B$79,1,0)+IF(R235=Datos!$B$79,1,0)+IF(R236=Datos!$B$79,1,0)+IF(R237=Datos!$B$79,1,0)+IF(R238=Datos!$B$79,1,0))),0,(IF(R233=Datos!$B$79,W233,0)+IF(R234=Datos!$B$79,W234,0)+IF(R235=Datos!$B$79,W235,0)+IF(R236=Datos!$B$79,W236,0)+IF(R237=Datos!$B$79,W237,0)+IF(R238=Datos!$B$79,W238,0))/(IF(R233=Datos!$B$79,1,0)+IF(R234=Datos!$B$79,1,0)+IF(R235=Datos!$B$79,1,0)+IF(R236=Datos!$B$79,1,0)+IF(R237=Datos!$B$79,1,0)+IF(R238=Datos!$B$79,1,0)))</f>
        <v>0</v>
      </c>
      <c r="AA233" s="425" t="str">
        <f>IF(K233="","-",(IF(Z233&gt;0,(IF(K233=Datos!$B$72,Datos!$B$72,IF(AND(K233=Datos!$B$73,Z233&gt;0.49),Datos!$B$72,IF(AND(K233=Datos!$B$74,Z233&gt;0.74),Datos!$B$72,IF(AND(K233=Datos!$B$74,Z233&lt;0.75,Z233&gt;0.49),Datos!$B$73,IF(AND(K233=Datos!$B$75,Z233&gt;0.74),Datos!$B$73,IF(AND(K233=Datos!$B$75,Z233&lt;0.75,Z233&gt;0.49),Datos!$B$74,IF(AND(K233=Datos!$B$76,Z233&gt;0.74),Datos!$B$74,IF(AND(K233=Datos!$B$76,Z233&lt;0.75,Z233&gt;0.49),Datos!$B$75,K233))))))))),K233)))</f>
        <v>-</v>
      </c>
      <c r="AB233" s="428" t="str">
        <f>IF(AND(Y233=Datos!$B$186,AA233=Datos!$B$193),Datos!$D$186,IF(AND(Y233=Datos!$B$186,AA233=Datos!$B$194),Datos!$E$186,IF(AND(Y233=Datos!$B$186,AA233=Datos!$B$195),Datos!$F$186,IF(AND(Y233=Datos!$B$186,AA233=Datos!$B$196),Datos!$G$186,IF(AND(Y233=Datos!$B$186,AA233=Datos!$B$197),Datos!$H$186,IF(AND(Y233=Datos!$B$187,AA233=Datos!$B$193),Datos!$D$187,IF(AND(Y233=Datos!$B$187,AA233=Datos!$B$194),Datos!$E$187,IF(AND(Y233=Datos!$B$187,AA233=Datos!$B$195),Datos!$F$187,IF(AND(Y233=Datos!$B$187,AA233=Datos!$B$196),Datos!$G$187,IF(AND(Y233=Datos!$B$187,AA233=Datos!$B$197),Datos!$H$187,IF(AND(Y233=Datos!$B$188,AA233=Datos!$B$193),Datos!$D$188,IF(AND(Y233=Datos!$B$188,AA233=Datos!$B$194),Datos!$E$188,IF(AND(Y233=Datos!$B$188,AA233=Datos!$B$195),Datos!$F$188,IF(AND(Y233=Datos!$B$188,AA233=Datos!$B$196),Datos!$G$188,IF(AND(Y233=Datos!$B$188,AA233=Datos!$B$197),Datos!$H$188,IF(AND(Y233=Datos!$B$189,AA233=Datos!$B$193),Datos!$D$189,IF(AND(Y233=Datos!$B$189,AA233=Datos!$B$194),Datos!$E$189,IF(AND(Y233=Datos!$B$189,AA233=Datos!$B$195),Datos!$F$189,IF(AND(Y233=Datos!$B$189,AA233=Datos!$B$196),Datos!$G$189,IF(AND(Y233=Datos!$B$189,AA233=Datos!$B$197),Datos!$H$189,IF(AND(Y233=Datos!$B$190,AA233=Datos!$B$193),Datos!$D$190,IF(AND(Y233=Datos!$B$190,AA233=Datos!$B$194),Datos!$E$190,IF(AND(Y233=Datos!$B$190,AA233=Datos!$B$195),Datos!$F$190,IF(AND(Y233=Datos!$B$190,AA233=Datos!$B$196),Datos!$G$190,IF(AND(Y233=Datos!$B$190,AA233=Datos!$B$197),Datos!$H$190,"-")))))))))))))))))))))))))</f>
        <v>-</v>
      </c>
      <c r="AC233" s="61"/>
    </row>
    <row r="234" spans="2:29" s="5" customFormat="1" ht="30" customHeight="1">
      <c r="B234" s="299"/>
      <c r="C234" s="439"/>
      <c r="D234" s="439"/>
      <c r="E234" s="443"/>
      <c r="F234" s="444"/>
      <c r="G234" s="246"/>
      <c r="H234" s="62"/>
      <c r="I234" s="63"/>
      <c r="J234" s="432"/>
      <c r="K234" s="432"/>
      <c r="L234" s="429"/>
      <c r="M234" s="63"/>
      <c r="N234" s="62"/>
      <c r="O234" s="62"/>
      <c r="P234" s="62"/>
      <c r="Q234" s="62"/>
      <c r="R234" s="63"/>
      <c r="S234" s="62"/>
      <c r="T234" s="62"/>
      <c r="U234" s="62"/>
      <c r="V234" s="62"/>
      <c r="W234" s="64">
        <f>((IF(S234=Datos!$B$83,0,IF(S234=Datos!$B$84,5,IF(S234=Datos!$B$85,10,IF(S234=Datos!$B$86,15,IF(S234=Datos!$B$87,20,IF(S234=Datos!$B$88,25,0)))))))/100)+((IF(T234=Datos!$B$83,0,IF(T234=Datos!$B$84,5,IF(T234=Datos!$B$85,10,IF(T234=Datos!$B$86,15,IF(T234=Datos!$B$87,20,IF(T234=Datos!$B$88,25,0)))))))/100)+((IF(U234=Datos!$B$83,0,IF(U234=Datos!$B$84,5,IF(U234=Datos!$B$85,10,IF(U234=Datos!$B$86,15,IF(U234=Datos!$B$87,20,IF(U234=Datos!$B$88,25,0)))))))/100)+((IF(V234=Datos!$B$83,0,IF(V234=Datos!$B$84,5,IF(V234=Datos!$B$85,10,IF(V234=Datos!$B$86,15,IF(V234=Datos!$B$87,20,IF(V234=Datos!$B$88,25,0)))))))/100)</f>
        <v>0</v>
      </c>
      <c r="X234" s="436"/>
      <c r="Y234" s="426"/>
      <c r="Z234" s="423"/>
      <c r="AA234" s="426"/>
      <c r="AB234" s="429"/>
      <c r="AC234" s="65"/>
    </row>
    <row r="235" spans="2:29" s="5" customFormat="1" ht="30" customHeight="1">
      <c r="B235" s="299"/>
      <c r="C235" s="439"/>
      <c r="D235" s="439"/>
      <c r="E235" s="443"/>
      <c r="F235" s="444"/>
      <c r="G235" s="246"/>
      <c r="H235" s="62"/>
      <c r="I235" s="63"/>
      <c r="J235" s="432"/>
      <c r="K235" s="432"/>
      <c r="L235" s="429"/>
      <c r="M235" s="63"/>
      <c r="N235" s="62"/>
      <c r="O235" s="62"/>
      <c r="P235" s="62"/>
      <c r="Q235" s="62"/>
      <c r="R235" s="63"/>
      <c r="S235" s="62"/>
      <c r="T235" s="62"/>
      <c r="U235" s="62"/>
      <c r="V235" s="62"/>
      <c r="W235" s="64">
        <f>((IF(S235=Datos!$B$83,0,IF(S235=Datos!$B$84,5,IF(S235=Datos!$B$85,10,IF(S235=Datos!$B$86,15,IF(S235=Datos!$B$87,20,IF(S235=Datos!$B$88,25,0)))))))/100)+((IF(T235=Datos!$B$83,0,IF(T235=Datos!$B$84,5,IF(T235=Datos!$B$85,10,IF(T235=Datos!$B$86,15,IF(T235=Datos!$B$87,20,IF(T235=Datos!$B$88,25,0)))))))/100)+((IF(U235=Datos!$B$83,0,IF(U235=Datos!$B$84,5,IF(U235=Datos!$B$85,10,IF(U235=Datos!$B$86,15,IF(U235=Datos!$B$87,20,IF(U235=Datos!$B$88,25,0)))))))/100)+((IF(V235=Datos!$B$83,0,IF(V235=Datos!$B$84,5,IF(V235=Datos!$B$85,10,IF(V235=Datos!$B$86,15,IF(V235=Datos!$B$87,20,IF(V235=Datos!$B$88,25,0)))))))/100)</f>
        <v>0</v>
      </c>
      <c r="X235" s="436"/>
      <c r="Y235" s="426"/>
      <c r="Z235" s="423"/>
      <c r="AA235" s="426"/>
      <c r="AB235" s="429"/>
      <c r="AC235" s="65"/>
    </row>
    <row r="236" spans="2:29" s="5" customFormat="1" ht="30" customHeight="1">
      <c r="B236" s="299"/>
      <c r="C236" s="439"/>
      <c r="D236" s="439"/>
      <c r="E236" s="443"/>
      <c r="F236" s="444"/>
      <c r="G236" s="246"/>
      <c r="H236" s="62"/>
      <c r="I236" s="63"/>
      <c r="J236" s="432"/>
      <c r="K236" s="432"/>
      <c r="L236" s="429"/>
      <c r="M236" s="63"/>
      <c r="N236" s="62"/>
      <c r="O236" s="62"/>
      <c r="P236" s="62"/>
      <c r="Q236" s="62"/>
      <c r="R236" s="63"/>
      <c r="S236" s="62"/>
      <c r="T236" s="62"/>
      <c r="U236" s="62"/>
      <c r="V236" s="62"/>
      <c r="W236" s="64">
        <f>((IF(S236=Datos!$B$83,0,IF(S236=Datos!$B$84,5,IF(S236=Datos!$B$85,10,IF(S236=Datos!$B$86,15,IF(S236=Datos!$B$87,20,IF(S236=Datos!$B$88,25,0)))))))/100)+((IF(T236=Datos!$B$83,0,IF(T236=Datos!$B$84,5,IF(T236=Datos!$B$85,10,IF(T236=Datos!$B$86,15,IF(T236=Datos!$B$87,20,IF(T236=Datos!$B$88,25,0)))))))/100)+((IF(U236=Datos!$B$83,0,IF(U236=Datos!$B$84,5,IF(U236=Datos!$B$85,10,IF(U236=Datos!$B$86,15,IF(U236=Datos!$B$87,20,IF(U236=Datos!$B$88,25,0)))))))/100)+((IF(V236=Datos!$B$83,0,IF(V236=Datos!$B$84,5,IF(V236=Datos!$B$85,10,IF(V236=Datos!$B$86,15,IF(V236=Datos!$B$87,20,IF(V236=Datos!$B$88,25,0)))))))/100)</f>
        <v>0</v>
      </c>
      <c r="X236" s="436"/>
      <c r="Y236" s="426"/>
      <c r="Z236" s="423"/>
      <c r="AA236" s="426"/>
      <c r="AB236" s="429"/>
      <c r="AC236" s="65"/>
    </row>
    <row r="237" spans="2:29" s="5" customFormat="1" ht="30" customHeight="1">
      <c r="B237" s="299"/>
      <c r="C237" s="439"/>
      <c r="D237" s="439"/>
      <c r="E237" s="443"/>
      <c r="F237" s="444"/>
      <c r="G237" s="246"/>
      <c r="H237" s="62"/>
      <c r="I237" s="63"/>
      <c r="J237" s="432"/>
      <c r="K237" s="432"/>
      <c r="L237" s="429"/>
      <c r="M237" s="63"/>
      <c r="N237" s="62"/>
      <c r="O237" s="62"/>
      <c r="P237" s="62"/>
      <c r="Q237" s="62"/>
      <c r="R237" s="63"/>
      <c r="S237" s="62"/>
      <c r="T237" s="62"/>
      <c r="U237" s="62"/>
      <c r="V237" s="62"/>
      <c r="W237" s="64">
        <f>((IF(S237=Datos!$B$83,0,IF(S237=Datos!$B$84,5,IF(S237=Datos!$B$85,10,IF(S237=Datos!$B$86,15,IF(S237=Datos!$B$87,20,IF(S237=Datos!$B$88,25,0)))))))/100)+((IF(T237=Datos!$B$83,0,IF(T237=Datos!$B$84,5,IF(T237=Datos!$B$85,10,IF(T237=Datos!$B$86,15,IF(T237=Datos!$B$87,20,IF(T237=Datos!$B$88,25,0)))))))/100)+((IF(U237=Datos!$B$83,0,IF(U237=Datos!$B$84,5,IF(U237=Datos!$B$85,10,IF(U237=Datos!$B$86,15,IF(U237=Datos!$B$87,20,IF(U237=Datos!$B$88,25,0)))))))/100)+((IF(V237=Datos!$B$83,0,IF(V237=Datos!$B$84,5,IF(V237=Datos!$B$85,10,IF(V237=Datos!$B$86,15,IF(V237=Datos!$B$87,20,IF(V237=Datos!$B$88,25,0)))))))/100)</f>
        <v>0</v>
      </c>
      <c r="X237" s="436"/>
      <c r="Y237" s="426"/>
      <c r="Z237" s="423"/>
      <c r="AA237" s="426"/>
      <c r="AB237" s="429"/>
      <c r="AC237" s="65"/>
    </row>
    <row r="238" spans="2:29" s="5" customFormat="1" ht="30" customHeight="1" thickBot="1">
      <c r="B238" s="300"/>
      <c r="C238" s="440"/>
      <c r="D238" s="440"/>
      <c r="E238" s="445"/>
      <c r="F238" s="446"/>
      <c r="G238" s="247"/>
      <c r="H238" s="88"/>
      <c r="I238" s="86"/>
      <c r="J238" s="433"/>
      <c r="K238" s="433"/>
      <c r="L238" s="430"/>
      <c r="M238" s="86"/>
      <c r="N238" s="88"/>
      <c r="O238" s="88"/>
      <c r="P238" s="88"/>
      <c r="Q238" s="88"/>
      <c r="R238" s="86"/>
      <c r="S238" s="88"/>
      <c r="T238" s="88"/>
      <c r="U238" s="88"/>
      <c r="V238" s="88"/>
      <c r="W238" s="87">
        <f>((IF(S238=Datos!$B$83,0,IF(S238=Datos!$B$84,5,IF(S238=Datos!$B$85,10,IF(S238=Datos!$B$86,15,IF(S238=Datos!$B$87,20,IF(S238=Datos!$B$88,25,0)))))))/100)+((IF(T238=Datos!$B$83,0,IF(T238=Datos!$B$84,5,IF(T238=Datos!$B$85,10,IF(T238=Datos!$B$86,15,IF(T238=Datos!$B$87,20,IF(T238=Datos!$B$88,25,0)))))))/100)+((IF(U238=Datos!$B$83,0,IF(U238=Datos!$B$84,5,IF(U238=Datos!$B$85,10,IF(U238=Datos!$B$86,15,IF(U238=Datos!$B$87,20,IF(U238=Datos!$B$88,25,0)))))))/100)+((IF(V238=Datos!$B$83,0,IF(V238=Datos!$B$84,5,IF(V238=Datos!$B$85,10,IF(V238=Datos!$B$86,15,IF(V238=Datos!$B$87,20,IF(V238=Datos!$B$88,25,0)))))))/100)</f>
        <v>0</v>
      </c>
      <c r="X238" s="437"/>
      <c r="Y238" s="427"/>
      <c r="Z238" s="424"/>
      <c r="AA238" s="427"/>
      <c r="AB238" s="430"/>
      <c r="AC238" s="69"/>
    </row>
    <row r="239" spans="2:29" s="5" customFormat="1" ht="30" customHeight="1">
      <c r="B239" s="298" t="str">
        <f>IF(Menú!$C$7="","-",Menú!$C$7)</f>
        <v>-</v>
      </c>
      <c r="C239" s="438"/>
      <c r="D239" s="438" t="str">
        <f>IF(B239="-","-",VLOOKUP(B239,Datos!$B$3:$C$25,2,FALSE))</f>
        <v>-</v>
      </c>
      <c r="E239" s="441"/>
      <c r="F239" s="442"/>
      <c r="G239" s="245"/>
      <c r="H239" s="83"/>
      <c r="I239" s="84"/>
      <c r="J239" s="431"/>
      <c r="K239" s="431"/>
      <c r="L239" s="428" t="str">
        <f>IF(AND(J239=Datos!$B$186,K239=Datos!$B$193),Datos!$D$186,IF(AND(J239=Datos!$B$186,K239=Datos!$B$194),Datos!$E$186,IF(AND(J239=Datos!$B$186,K239=Datos!$B$195),Datos!$F$186,IF(AND(J239=Datos!$B$186,K239=Datos!$B$196),Datos!$G$186,IF(AND(J239=Datos!$B$186,K239=Datos!$B$197),Datos!$H$186,IF(AND(J239=Datos!$B$187,K239=Datos!$B$193),Datos!$D$187,IF(AND(J239=Datos!$B$187,K239=Datos!$B$194),Datos!$E$187,IF(AND(J239=Datos!$B$187,K239=Datos!$B$195),Datos!$F$187,IF(AND(J239=Datos!$B$187,K239=Datos!$B$196),Datos!$G$187,IF(AND(J239=Datos!$B$187,K239=Datos!$B$197),Datos!$H$187,IF(AND(J239=Datos!$B$188,K239=Datos!$B$193),Datos!$D$188,IF(AND(J239=Datos!$B$188,K239=Datos!$B$194),Datos!$E$188,IF(AND(J239=Datos!$B$188,K239=Datos!$B$195),Datos!$F$188,IF(AND(J239=Datos!$B$188,K239=Datos!$B$196),Datos!$G$188,IF(AND(J239=Datos!$B$188,K239=Datos!$B$197),Datos!$H$188,IF(AND(J239=Datos!$B$189,K239=Datos!$B$193),Datos!$D$189,IF(AND(J239=Datos!$B$189,K239=Datos!$B$194),Datos!$E$189,IF(AND(J239=Datos!$B$189,K239=Datos!$B$195),Datos!$F$189,IF(AND(J239=Datos!$B$189,K239=Datos!$B$196),Datos!$G$189,IF(AND(J239=Datos!$B$189,K239=Datos!$B$197),Datos!$H$189,IF(AND(J239=Datos!$B$190,K239=Datos!$B$193),Datos!$D$190,IF(AND(J239=Datos!$B$190,K239=Datos!$B$194),Datos!$E$190,IF(AND(J239=Datos!$B$190,K239=Datos!$B$195),Datos!$F$190,IF(AND(J239=Datos!$B$190,K239=Datos!$B$196),Datos!$G$190,IF(AND(J239=Datos!$B$190,K239=Datos!$B$197),Datos!$H$190,"-")))))))))))))))))))))))))</f>
        <v>-</v>
      </c>
      <c r="M239" s="84"/>
      <c r="N239" s="83"/>
      <c r="O239" s="83"/>
      <c r="P239" s="83"/>
      <c r="Q239" s="83"/>
      <c r="R239" s="84"/>
      <c r="S239" s="83"/>
      <c r="T239" s="83"/>
      <c r="U239" s="83"/>
      <c r="V239" s="83"/>
      <c r="W239" s="82">
        <f>((IF(S239=Datos!$B$83,0,IF(S239=Datos!$B$84,5,IF(S239=Datos!$B$85,10,IF(S239=Datos!$B$86,15,IF(S239=Datos!$B$87,20,IF(S239=Datos!$B$88,25,0)))))))/100)+((IF(T239=Datos!$B$83,0,IF(T239=Datos!$B$84,5,IF(T239=Datos!$B$85,10,IF(T239=Datos!$B$86,15,IF(T239=Datos!$B$87,20,IF(T239=Datos!$B$88,25,0)))))))/100)+((IF(U239=Datos!$B$83,0,IF(U239=Datos!$B$84,5,IF(U239=Datos!$B$85,10,IF(U239=Datos!$B$86,15,IF(U239=Datos!$B$87,20,IF(U239=Datos!$B$88,25,0)))))))/100)+((IF(V239=Datos!$B$83,0,IF(V239=Datos!$B$84,5,IF(V239=Datos!$B$85,10,IF(V239=Datos!$B$86,15,IF(V239=Datos!$B$87,20,IF(V239=Datos!$B$88,25,0)))))))/100)</f>
        <v>0</v>
      </c>
      <c r="X239" s="435">
        <f>IF(ISERROR((IF(R239=Datos!$B$80,W239,0)+IF(R240=Datos!$B$80,W240,0)+IF(R241=Datos!$B$80,W241,0)+IF(R242=Datos!$B$80,W242,0)+IF(R243=Datos!$B$80,W243,0)+IF(R244=Datos!$B$80,W244,0))/(IF(R239=Datos!$B$80,1,0)+IF(R240=Datos!$B$80,1,0)+IF(R241=Datos!$B$80,1,0)+IF(R242=Datos!$B$80,1,0)+IF(R243=Datos!$B$80,1,0)+IF(R244=Datos!$B$80,1,0))),0,(IF(R239=Datos!$B$80,W239,0)+IF(R240=Datos!$B$80,W240,0)+IF(R241=Datos!$B$80,W241,0)+IF(R242=Datos!$B$80,W242,0)+IF(R243=Datos!$B$80,W243,0)+IF(R244=Datos!$B$80,W244,0))/(IF(R239=Datos!$B$80,1,0)+IF(R240=Datos!$B$80,1,0)+IF(R241=Datos!$B$80,1,0)+IF(R242=Datos!$B$80,1,0)+IF(R243=Datos!$B$80,1,0)+IF(R244=Datos!$B$80,1,0)))</f>
        <v>0</v>
      </c>
      <c r="Y239" s="425" t="str">
        <f>IF(J239="","-",(IF(X239&gt;0,(IF(J239=Datos!$B$65,Datos!$B$65,IF(AND(J239=Datos!$B$66,X239&gt;0.49),Datos!$B$65,IF(AND(J239=Datos!$B$67,X239&gt;0.74),Datos!$B$65,IF(AND(J239=Datos!$B$67,X239&lt;0.75,X239&gt;0.49),Datos!$B$66,IF(AND(J239=Datos!$B$68,X239&gt;0.74),Datos!$B$66,IF(AND(J239=Datos!$B$68,X239&lt;0.75,X239&gt;0.49),Datos!$B$67,IF(AND(J239=Datos!$B$69,X239&gt;0.74),Datos!$B$67,IF(AND(J239=Datos!$B$69,X239&lt;0.75,X239&gt;0.49),Datos!$B$68,J239))))))))),J239)))</f>
        <v>-</v>
      </c>
      <c r="Z239" s="422">
        <f>IF(ISERROR((IF(R239=Datos!$B$79,W239,0)+IF(R240=Datos!$B$79,W240,0)+IF(R241=Datos!$B$79,W241,0)+IF(R242=Datos!$B$79,W242,0)+IF(R243=Datos!$B$79,W243,0)+IF(R244=Datos!$B$79,W244,0))/(IF(R239=Datos!$B$79,1,0)+IF(R240=Datos!$B$79,1,0)+IF(R241=Datos!$B$79,1,0)+IF(R242=Datos!$B$79,1,0)+IF(R243=Datos!$B$79,1,0)+IF(R244=Datos!$B$79,1,0))),0,(IF(R239=Datos!$B$79,W239,0)+IF(R240=Datos!$B$79,W240,0)+IF(R241=Datos!$B$79,W241,0)+IF(R242=Datos!$B$79,W242,0)+IF(R243=Datos!$B$79,W243,0)+IF(R244=Datos!$B$79,W244,0))/(IF(R239=Datos!$B$79,1,0)+IF(R240=Datos!$B$79,1,0)+IF(R241=Datos!$B$79,1,0)+IF(R242=Datos!$B$79,1,0)+IF(R243=Datos!$B$79,1,0)+IF(R244=Datos!$B$79,1,0)))</f>
        <v>0</v>
      </c>
      <c r="AA239" s="425" t="str">
        <f>IF(K239="","-",(IF(Z239&gt;0,(IF(K239=Datos!$B$72,Datos!$B$72,IF(AND(K239=Datos!$B$73,Z239&gt;0.49),Datos!$B$72,IF(AND(K239=Datos!$B$74,Z239&gt;0.74),Datos!$B$72,IF(AND(K239=Datos!$B$74,Z239&lt;0.75,Z239&gt;0.49),Datos!$B$73,IF(AND(K239=Datos!$B$75,Z239&gt;0.74),Datos!$B$73,IF(AND(K239=Datos!$B$75,Z239&lt;0.75,Z239&gt;0.49),Datos!$B$74,IF(AND(K239=Datos!$B$76,Z239&gt;0.74),Datos!$B$74,IF(AND(K239=Datos!$B$76,Z239&lt;0.75,Z239&gt;0.49),Datos!$B$75,K239))))))))),K239)))</f>
        <v>-</v>
      </c>
      <c r="AB239" s="428" t="str">
        <f>IF(AND(Y239=Datos!$B$186,AA239=Datos!$B$193),Datos!$D$186,IF(AND(Y239=Datos!$B$186,AA239=Datos!$B$194),Datos!$E$186,IF(AND(Y239=Datos!$B$186,AA239=Datos!$B$195),Datos!$F$186,IF(AND(Y239=Datos!$B$186,AA239=Datos!$B$196),Datos!$G$186,IF(AND(Y239=Datos!$B$186,AA239=Datos!$B$197),Datos!$H$186,IF(AND(Y239=Datos!$B$187,AA239=Datos!$B$193),Datos!$D$187,IF(AND(Y239=Datos!$B$187,AA239=Datos!$B$194),Datos!$E$187,IF(AND(Y239=Datos!$B$187,AA239=Datos!$B$195),Datos!$F$187,IF(AND(Y239=Datos!$B$187,AA239=Datos!$B$196),Datos!$G$187,IF(AND(Y239=Datos!$B$187,AA239=Datos!$B$197),Datos!$H$187,IF(AND(Y239=Datos!$B$188,AA239=Datos!$B$193),Datos!$D$188,IF(AND(Y239=Datos!$B$188,AA239=Datos!$B$194),Datos!$E$188,IF(AND(Y239=Datos!$B$188,AA239=Datos!$B$195),Datos!$F$188,IF(AND(Y239=Datos!$B$188,AA239=Datos!$B$196),Datos!$G$188,IF(AND(Y239=Datos!$B$188,AA239=Datos!$B$197),Datos!$H$188,IF(AND(Y239=Datos!$B$189,AA239=Datos!$B$193),Datos!$D$189,IF(AND(Y239=Datos!$B$189,AA239=Datos!$B$194),Datos!$E$189,IF(AND(Y239=Datos!$B$189,AA239=Datos!$B$195),Datos!$F$189,IF(AND(Y239=Datos!$B$189,AA239=Datos!$B$196),Datos!$G$189,IF(AND(Y239=Datos!$B$189,AA239=Datos!$B$197),Datos!$H$189,IF(AND(Y239=Datos!$B$190,AA239=Datos!$B$193),Datos!$D$190,IF(AND(Y239=Datos!$B$190,AA239=Datos!$B$194),Datos!$E$190,IF(AND(Y239=Datos!$B$190,AA239=Datos!$B$195),Datos!$F$190,IF(AND(Y239=Datos!$B$190,AA239=Datos!$B$196),Datos!$G$190,IF(AND(Y239=Datos!$B$190,AA239=Datos!$B$197),Datos!$H$190,"-")))))))))))))))))))))))))</f>
        <v>-</v>
      </c>
      <c r="AC239" s="61"/>
    </row>
    <row r="240" spans="2:29" s="5" customFormat="1" ht="30" customHeight="1">
      <c r="B240" s="299"/>
      <c r="C240" s="439"/>
      <c r="D240" s="439"/>
      <c r="E240" s="443"/>
      <c r="F240" s="444"/>
      <c r="G240" s="246"/>
      <c r="H240" s="62"/>
      <c r="I240" s="63"/>
      <c r="J240" s="432"/>
      <c r="K240" s="432"/>
      <c r="L240" s="429"/>
      <c r="M240" s="63"/>
      <c r="N240" s="62"/>
      <c r="O240" s="62"/>
      <c r="P240" s="62"/>
      <c r="Q240" s="62"/>
      <c r="R240" s="63"/>
      <c r="S240" s="62"/>
      <c r="T240" s="62"/>
      <c r="U240" s="62"/>
      <c r="V240" s="62"/>
      <c r="W240" s="64">
        <f>((IF(S240=Datos!$B$83,0,IF(S240=Datos!$B$84,5,IF(S240=Datos!$B$85,10,IF(S240=Datos!$B$86,15,IF(S240=Datos!$B$87,20,IF(S240=Datos!$B$88,25,0)))))))/100)+((IF(T240=Datos!$B$83,0,IF(T240=Datos!$B$84,5,IF(T240=Datos!$B$85,10,IF(T240=Datos!$B$86,15,IF(T240=Datos!$B$87,20,IF(T240=Datos!$B$88,25,0)))))))/100)+((IF(U240=Datos!$B$83,0,IF(U240=Datos!$B$84,5,IF(U240=Datos!$B$85,10,IF(U240=Datos!$B$86,15,IF(U240=Datos!$B$87,20,IF(U240=Datos!$B$88,25,0)))))))/100)+((IF(V240=Datos!$B$83,0,IF(V240=Datos!$B$84,5,IF(V240=Datos!$B$85,10,IF(V240=Datos!$B$86,15,IF(V240=Datos!$B$87,20,IF(V240=Datos!$B$88,25,0)))))))/100)</f>
        <v>0</v>
      </c>
      <c r="X240" s="436"/>
      <c r="Y240" s="426"/>
      <c r="Z240" s="423"/>
      <c r="AA240" s="426"/>
      <c r="AB240" s="429"/>
      <c r="AC240" s="65"/>
    </row>
    <row r="241" spans="2:29" s="5" customFormat="1" ht="30" customHeight="1">
      <c r="B241" s="299"/>
      <c r="C241" s="439"/>
      <c r="D241" s="439"/>
      <c r="E241" s="443"/>
      <c r="F241" s="444"/>
      <c r="G241" s="246"/>
      <c r="H241" s="62"/>
      <c r="I241" s="63"/>
      <c r="J241" s="432"/>
      <c r="K241" s="432"/>
      <c r="L241" s="429"/>
      <c r="M241" s="63"/>
      <c r="N241" s="62"/>
      <c r="O241" s="62"/>
      <c r="P241" s="62"/>
      <c r="Q241" s="62"/>
      <c r="R241" s="63"/>
      <c r="S241" s="62"/>
      <c r="T241" s="62"/>
      <c r="U241" s="62"/>
      <c r="V241" s="62"/>
      <c r="W241" s="64">
        <f>((IF(S241=Datos!$B$83,0,IF(S241=Datos!$B$84,5,IF(S241=Datos!$B$85,10,IF(S241=Datos!$B$86,15,IF(S241=Datos!$B$87,20,IF(S241=Datos!$B$88,25,0)))))))/100)+((IF(T241=Datos!$B$83,0,IF(T241=Datos!$B$84,5,IF(T241=Datos!$B$85,10,IF(T241=Datos!$B$86,15,IF(T241=Datos!$B$87,20,IF(T241=Datos!$B$88,25,0)))))))/100)+((IF(U241=Datos!$B$83,0,IF(U241=Datos!$B$84,5,IF(U241=Datos!$B$85,10,IF(U241=Datos!$B$86,15,IF(U241=Datos!$B$87,20,IF(U241=Datos!$B$88,25,0)))))))/100)+((IF(V241=Datos!$B$83,0,IF(V241=Datos!$B$84,5,IF(V241=Datos!$B$85,10,IF(V241=Datos!$B$86,15,IF(V241=Datos!$B$87,20,IF(V241=Datos!$B$88,25,0)))))))/100)</f>
        <v>0</v>
      </c>
      <c r="X241" s="436"/>
      <c r="Y241" s="426"/>
      <c r="Z241" s="423"/>
      <c r="AA241" s="426"/>
      <c r="AB241" s="429"/>
      <c r="AC241" s="65"/>
    </row>
    <row r="242" spans="2:29" s="5" customFormat="1" ht="30" customHeight="1">
      <c r="B242" s="299"/>
      <c r="C242" s="439"/>
      <c r="D242" s="439"/>
      <c r="E242" s="443"/>
      <c r="F242" s="444"/>
      <c r="G242" s="246"/>
      <c r="H242" s="62"/>
      <c r="I242" s="63"/>
      <c r="J242" s="432"/>
      <c r="K242" s="432"/>
      <c r="L242" s="429"/>
      <c r="M242" s="63"/>
      <c r="N242" s="62"/>
      <c r="O242" s="62"/>
      <c r="P242" s="62"/>
      <c r="Q242" s="62"/>
      <c r="R242" s="63"/>
      <c r="S242" s="62"/>
      <c r="T242" s="62"/>
      <c r="U242" s="62"/>
      <c r="V242" s="62"/>
      <c r="W242" s="64">
        <f>((IF(S242=Datos!$B$83,0,IF(S242=Datos!$B$84,5,IF(S242=Datos!$B$85,10,IF(S242=Datos!$B$86,15,IF(S242=Datos!$B$87,20,IF(S242=Datos!$B$88,25,0)))))))/100)+((IF(T242=Datos!$B$83,0,IF(T242=Datos!$B$84,5,IF(T242=Datos!$B$85,10,IF(T242=Datos!$B$86,15,IF(T242=Datos!$B$87,20,IF(T242=Datos!$B$88,25,0)))))))/100)+((IF(U242=Datos!$B$83,0,IF(U242=Datos!$B$84,5,IF(U242=Datos!$B$85,10,IF(U242=Datos!$B$86,15,IF(U242=Datos!$B$87,20,IF(U242=Datos!$B$88,25,0)))))))/100)+((IF(V242=Datos!$B$83,0,IF(V242=Datos!$B$84,5,IF(V242=Datos!$B$85,10,IF(V242=Datos!$B$86,15,IF(V242=Datos!$B$87,20,IF(V242=Datos!$B$88,25,0)))))))/100)</f>
        <v>0</v>
      </c>
      <c r="X242" s="436"/>
      <c r="Y242" s="426"/>
      <c r="Z242" s="423"/>
      <c r="AA242" s="426"/>
      <c r="AB242" s="429"/>
      <c r="AC242" s="65"/>
    </row>
    <row r="243" spans="2:29" s="5" customFormat="1" ht="30" customHeight="1">
      <c r="B243" s="299"/>
      <c r="C243" s="439"/>
      <c r="D243" s="439"/>
      <c r="E243" s="443"/>
      <c r="F243" s="444"/>
      <c r="G243" s="246"/>
      <c r="H243" s="62"/>
      <c r="I243" s="63"/>
      <c r="J243" s="432"/>
      <c r="K243" s="432"/>
      <c r="L243" s="429"/>
      <c r="M243" s="63"/>
      <c r="N243" s="62"/>
      <c r="O243" s="62"/>
      <c r="P243" s="62"/>
      <c r="Q243" s="62"/>
      <c r="R243" s="63"/>
      <c r="S243" s="62"/>
      <c r="T243" s="62"/>
      <c r="U243" s="62"/>
      <c r="V243" s="62"/>
      <c r="W243" s="64">
        <f>((IF(S243=Datos!$B$83,0,IF(S243=Datos!$B$84,5,IF(S243=Datos!$B$85,10,IF(S243=Datos!$B$86,15,IF(S243=Datos!$B$87,20,IF(S243=Datos!$B$88,25,0)))))))/100)+((IF(T243=Datos!$B$83,0,IF(T243=Datos!$B$84,5,IF(T243=Datos!$B$85,10,IF(T243=Datos!$B$86,15,IF(T243=Datos!$B$87,20,IF(T243=Datos!$B$88,25,0)))))))/100)+((IF(U243=Datos!$B$83,0,IF(U243=Datos!$B$84,5,IF(U243=Datos!$B$85,10,IF(U243=Datos!$B$86,15,IF(U243=Datos!$B$87,20,IF(U243=Datos!$B$88,25,0)))))))/100)+((IF(V243=Datos!$B$83,0,IF(V243=Datos!$B$84,5,IF(V243=Datos!$B$85,10,IF(V243=Datos!$B$86,15,IF(V243=Datos!$B$87,20,IF(V243=Datos!$B$88,25,0)))))))/100)</f>
        <v>0</v>
      </c>
      <c r="X243" s="436"/>
      <c r="Y243" s="426"/>
      <c r="Z243" s="423"/>
      <c r="AA243" s="426"/>
      <c r="AB243" s="429"/>
      <c r="AC243" s="65"/>
    </row>
    <row r="244" spans="2:29" s="5" customFormat="1" ht="30" customHeight="1" thickBot="1">
      <c r="B244" s="300"/>
      <c r="C244" s="440"/>
      <c r="D244" s="440"/>
      <c r="E244" s="445"/>
      <c r="F244" s="446"/>
      <c r="G244" s="247"/>
      <c r="H244" s="88"/>
      <c r="I244" s="86"/>
      <c r="J244" s="433"/>
      <c r="K244" s="433"/>
      <c r="L244" s="430"/>
      <c r="M244" s="86"/>
      <c r="N244" s="88"/>
      <c r="O244" s="88"/>
      <c r="P244" s="88"/>
      <c r="Q244" s="88"/>
      <c r="R244" s="86"/>
      <c r="S244" s="88"/>
      <c r="T244" s="88"/>
      <c r="U244" s="88"/>
      <c r="V244" s="88"/>
      <c r="W244" s="87">
        <f>((IF(S244=Datos!$B$83,0,IF(S244=Datos!$B$84,5,IF(S244=Datos!$B$85,10,IF(S244=Datos!$B$86,15,IF(S244=Datos!$B$87,20,IF(S244=Datos!$B$88,25,0)))))))/100)+((IF(T244=Datos!$B$83,0,IF(T244=Datos!$B$84,5,IF(T244=Datos!$B$85,10,IF(T244=Datos!$B$86,15,IF(T244=Datos!$B$87,20,IF(T244=Datos!$B$88,25,0)))))))/100)+((IF(U244=Datos!$B$83,0,IF(U244=Datos!$B$84,5,IF(U244=Datos!$B$85,10,IF(U244=Datos!$B$86,15,IF(U244=Datos!$B$87,20,IF(U244=Datos!$B$88,25,0)))))))/100)+((IF(V244=Datos!$B$83,0,IF(V244=Datos!$B$84,5,IF(V244=Datos!$B$85,10,IF(V244=Datos!$B$86,15,IF(V244=Datos!$B$87,20,IF(V244=Datos!$B$88,25,0)))))))/100)</f>
        <v>0</v>
      </c>
      <c r="X244" s="437"/>
      <c r="Y244" s="427"/>
      <c r="Z244" s="424"/>
      <c r="AA244" s="427"/>
      <c r="AB244" s="430"/>
      <c r="AC244" s="69"/>
    </row>
    <row r="245" spans="2:29" s="5" customFormat="1" ht="30" customHeight="1">
      <c r="B245" s="298" t="str">
        <f>IF(Menú!$C$7="","-",Menú!$C$7)</f>
        <v>-</v>
      </c>
      <c r="C245" s="438"/>
      <c r="D245" s="438" t="str">
        <f>IF(B245="-","-",VLOOKUP(B245,Datos!$B$3:$C$25,2,FALSE))</f>
        <v>-</v>
      </c>
      <c r="E245" s="441"/>
      <c r="F245" s="442"/>
      <c r="G245" s="245"/>
      <c r="H245" s="83"/>
      <c r="I245" s="84"/>
      <c r="J245" s="431"/>
      <c r="K245" s="431"/>
      <c r="L245" s="428" t="str">
        <f>IF(AND(J245=Datos!$B$186,K245=Datos!$B$193),Datos!$D$186,IF(AND(J245=Datos!$B$186,K245=Datos!$B$194),Datos!$E$186,IF(AND(J245=Datos!$B$186,K245=Datos!$B$195),Datos!$F$186,IF(AND(J245=Datos!$B$186,K245=Datos!$B$196),Datos!$G$186,IF(AND(J245=Datos!$B$186,K245=Datos!$B$197),Datos!$H$186,IF(AND(J245=Datos!$B$187,K245=Datos!$B$193),Datos!$D$187,IF(AND(J245=Datos!$B$187,K245=Datos!$B$194),Datos!$E$187,IF(AND(J245=Datos!$B$187,K245=Datos!$B$195),Datos!$F$187,IF(AND(J245=Datos!$B$187,K245=Datos!$B$196),Datos!$G$187,IF(AND(J245=Datos!$B$187,K245=Datos!$B$197),Datos!$H$187,IF(AND(J245=Datos!$B$188,K245=Datos!$B$193),Datos!$D$188,IF(AND(J245=Datos!$B$188,K245=Datos!$B$194),Datos!$E$188,IF(AND(J245=Datos!$B$188,K245=Datos!$B$195),Datos!$F$188,IF(AND(J245=Datos!$B$188,K245=Datos!$B$196),Datos!$G$188,IF(AND(J245=Datos!$B$188,K245=Datos!$B$197),Datos!$H$188,IF(AND(J245=Datos!$B$189,K245=Datos!$B$193),Datos!$D$189,IF(AND(J245=Datos!$B$189,K245=Datos!$B$194),Datos!$E$189,IF(AND(J245=Datos!$B$189,K245=Datos!$B$195),Datos!$F$189,IF(AND(J245=Datos!$B$189,K245=Datos!$B$196),Datos!$G$189,IF(AND(J245=Datos!$B$189,K245=Datos!$B$197),Datos!$H$189,IF(AND(J245=Datos!$B$190,K245=Datos!$B$193),Datos!$D$190,IF(AND(J245=Datos!$B$190,K245=Datos!$B$194),Datos!$E$190,IF(AND(J245=Datos!$B$190,K245=Datos!$B$195),Datos!$F$190,IF(AND(J245=Datos!$B$190,K245=Datos!$B$196),Datos!$G$190,IF(AND(J245=Datos!$B$190,K245=Datos!$B$197),Datos!$H$190,"-")))))))))))))))))))))))))</f>
        <v>-</v>
      </c>
      <c r="M245" s="84"/>
      <c r="N245" s="83"/>
      <c r="O245" s="83"/>
      <c r="P245" s="83"/>
      <c r="Q245" s="83"/>
      <c r="R245" s="84"/>
      <c r="S245" s="83"/>
      <c r="T245" s="83"/>
      <c r="U245" s="83"/>
      <c r="V245" s="83"/>
      <c r="W245" s="82">
        <f>((IF(S245=Datos!$B$83,0,IF(S245=Datos!$B$84,5,IF(S245=Datos!$B$85,10,IF(S245=Datos!$B$86,15,IF(S245=Datos!$B$87,20,IF(S245=Datos!$B$88,25,0)))))))/100)+((IF(T245=Datos!$B$83,0,IF(T245=Datos!$B$84,5,IF(T245=Datos!$B$85,10,IF(T245=Datos!$B$86,15,IF(T245=Datos!$B$87,20,IF(T245=Datos!$B$88,25,0)))))))/100)+((IF(U245=Datos!$B$83,0,IF(U245=Datos!$B$84,5,IF(U245=Datos!$B$85,10,IF(U245=Datos!$B$86,15,IF(U245=Datos!$B$87,20,IF(U245=Datos!$B$88,25,0)))))))/100)+((IF(V245=Datos!$B$83,0,IF(V245=Datos!$B$84,5,IF(V245=Datos!$B$85,10,IF(V245=Datos!$B$86,15,IF(V245=Datos!$B$87,20,IF(V245=Datos!$B$88,25,0)))))))/100)</f>
        <v>0</v>
      </c>
      <c r="X245" s="435">
        <f>IF(ISERROR((IF(R245=Datos!$B$80,W245,0)+IF(R246=Datos!$B$80,W246,0)+IF(R247=Datos!$B$80,W247,0)+IF(R248=Datos!$B$80,W248,0)+IF(R249=Datos!$B$80,W249,0)+IF(R250=Datos!$B$80,W250,0))/(IF(R245=Datos!$B$80,1,0)+IF(R246=Datos!$B$80,1,0)+IF(R247=Datos!$B$80,1,0)+IF(R248=Datos!$B$80,1,0)+IF(R249=Datos!$B$80,1,0)+IF(R250=Datos!$B$80,1,0))),0,(IF(R245=Datos!$B$80,W245,0)+IF(R246=Datos!$B$80,W246,0)+IF(R247=Datos!$B$80,W247,0)+IF(R248=Datos!$B$80,W248,0)+IF(R249=Datos!$B$80,W249,0)+IF(R250=Datos!$B$80,W250,0))/(IF(R245=Datos!$B$80,1,0)+IF(R246=Datos!$B$80,1,0)+IF(R247=Datos!$B$80,1,0)+IF(R248=Datos!$B$80,1,0)+IF(R249=Datos!$B$80,1,0)+IF(R250=Datos!$B$80,1,0)))</f>
        <v>0</v>
      </c>
      <c r="Y245" s="425" t="str">
        <f>IF(J245="","-",(IF(X245&gt;0,(IF(J245=Datos!$B$65,Datos!$B$65,IF(AND(J245=Datos!$B$66,X245&gt;0.49),Datos!$B$65,IF(AND(J245=Datos!$B$67,X245&gt;0.74),Datos!$B$65,IF(AND(J245=Datos!$B$67,X245&lt;0.75,X245&gt;0.49),Datos!$B$66,IF(AND(J245=Datos!$B$68,X245&gt;0.74),Datos!$B$66,IF(AND(J245=Datos!$B$68,X245&lt;0.75,X245&gt;0.49),Datos!$B$67,IF(AND(J245=Datos!$B$69,X245&gt;0.74),Datos!$B$67,IF(AND(J245=Datos!$B$69,X245&lt;0.75,X245&gt;0.49),Datos!$B$68,J245))))))))),J245)))</f>
        <v>-</v>
      </c>
      <c r="Z245" s="422">
        <f>IF(ISERROR((IF(R245=Datos!$B$79,W245,0)+IF(R246=Datos!$B$79,W246,0)+IF(R247=Datos!$B$79,W247,0)+IF(R248=Datos!$B$79,W248,0)+IF(R249=Datos!$B$79,W249,0)+IF(R250=Datos!$B$79,W250,0))/(IF(R245=Datos!$B$79,1,0)+IF(R246=Datos!$B$79,1,0)+IF(R247=Datos!$B$79,1,0)+IF(R248=Datos!$B$79,1,0)+IF(R249=Datos!$B$79,1,0)+IF(R250=Datos!$B$79,1,0))),0,(IF(R245=Datos!$B$79,W245,0)+IF(R246=Datos!$B$79,W246,0)+IF(R247=Datos!$B$79,W247,0)+IF(R248=Datos!$B$79,W248,0)+IF(R249=Datos!$B$79,W249,0)+IF(R250=Datos!$B$79,W250,0))/(IF(R245=Datos!$B$79,1,0)+IF(R246=Datos!$B$79,1,0)+IF(R247=Datos!$B$79,1,0)+IF(R248=Datos!$B$79,1,0)+IF(R249=Datos!$B$79,1,0)+IF(R250=Datos!$B$79,1,0)))</f>
        <v>0</v>
      </c>
      <c r="AA245" s="425" t="str">
        <f>IF(K245="","-",(IF(Z245&gt;0,(IF(K245=Datos!$B$72,Datos!$B$72,IF(AND(K245=Datos!$B$73,Z245&gt;0.49),Datos!$B$72,IF(AND(K245=Datos!$B$74,Z245&gt;0.74),Datos!$B$72,IF(AND(K245=Datos!$B$74,Z245&lt;0.75,Z245&gt;0.49),Datos!$B$73,IF(AND(K245=Datos!$B$75,Z245&gt;0.74),Datos!$B$73,IF(AND(K245=Datos!$B$75,Z245&lt;0.75,Z245&gt;0.49),Datos!$B$74,IF(AND(K245=Datos!$B$76,Z245&gt;0.74),Datos!$B$74,IF(AND(K245=Datos!$B$76,Z245&lt;0.75,Z245&gt;0.49),Datos!$B$75,K245))))))))),K245)))</f>
        <v>-</v>
      </c>
      <c r="AB245" s="428" t="str">
        <f>IF(AND(Y245=Datos!$B$186,AA245=Datos!$B$193),Datos!$D$186,IF(AND(Y245=Datos!$B$186,AA245=Datos!$B$194),Datos!$E$186,IF(AND(Y245=Datos!$B$186,AA245=Datos!$B$195),Datos!$F$186,IF(AND(Y245=Datos!$B$186,AA245=Datos!$B$196),Datos!$G$186,IF(AND(Y245=Datos!$B$186,AA245=Datos!$B$197),Datos!$H$186,IF(AND(Y245=Datos!$B$187,AA245=Datos!$B$193),Datos!$D$187,IF(AND(Y245=Datos!$B$187,AA245=Datos!$B$194),Datos!$E$187,IF(AND(Y245=Datos!$B$187,AA245=Datos!$B$195),Datos!$F$187,IF(AND(Y245=Datos!$B$187,AA245=Datos!$B$196),Datos!$G$187,IF(AND(Y245=Datos!$B$187,AA245=Datos!$B$197),Datos!$H$187,IF(AND(Y245=Datos!$B$188,AA245=Datos!$B$193),Datos!$D$188,IF(AND(Y245=Datos!$B$188,AA245=Datos!$B$194),Datos!$E$188,IF(AND(Y245=Datos!$B$188,AA245=Datos!$B$195),Datos!$F$188,IF(AND(Y245=Datos!$B$188,AA245=Datos!$B$196),Datos!$G$188,IF(AND(Y245=Datos!$B$188,AA245=Datos!$B$197),Datos!$H$188,IF(AND(Y245=Datos!$B$189,AA245=Datos!$B$193),Datos!$D$189,IF(AND(Y245=Datos!$B$189,AA245=Datos!$B$194),Datos!$E$189,IF(AND(Y245=Datos!$B$189,AA245=Datos!$B$195),Datos!$F$189,IF(AND(Y245=Datos!$B$189,AA245=Datos!$B$196),Datos!$G$189,IF(AND(Y245=Datos!$B$189,AA245=Datos!$B$197),Datos!$H$189,IF(AND(Y245=Datos!$B$190,AA245=Datos!$B$193),Datos!$D$190,IF(AND(Y245=Datos!$B$190,AA245=Datos!$B$194),Datos!$E$190,IF(AND(Y245=Datos!$B$190,AA245=Datos!$B$195),Datos!$F$190,IF(AND(Y245=Datos!$B$190,AA245=Datos!$B$196),Datos!$G$190,IF(AND(Y245=Datos!$B$190,AA245=Datos!$B$197),Datos!$H$190,"-")))))))))))))))))))))))))</f>
        <v>-</v>
      </c>
      <c r="AC245" s="61"/>
    </row>
    <row r="246" spans="2:29" s="5" customFormat="1" ht="30" customHeight="1">
      <c r="B246" s="299"/>
      <c r="C246" s="439"/>
      <c r="D246" s="439"/>
      <c r="E246" s="443"/>
      <c r="F246" s="444"/>
      <c r="G246" s="246"/>
      <c r="H246" s="62"/>
      <c r="I246" s="63"/>
      <c r="J246" s="432"/>
      <c r="K246" s="432"/>
      <c r="L246" s="429"/>
      <c r="M246" s="63"/>
      <c r="N246" s="62"/>
      <c r="O246" s="62"/>
      <c r="P246" s="62"/>
      <c r="Q246" s="62"/>
      <c r="R246" s="63"/>
      <c r="S246" s="62"/>
      <c r="T246" s="62"/>
      <c r="U246" s="62"/>
      <c r="V246" s="62"/>
      <c r="W246" s="64">
        <f>((IF(S246=Datos!$B$83,0,IF(S246=Datos!$B$84,5,IF(S246=Datos!$B$85,10,IF(S246=Datos!$B$86,15,IF(S246=Datos!$B$87,20,IF(S246=Datos!$B$88,25,0)))))))/100)+((IF(T246=Datos!$B$83,0,IF(T246=Datos!$B$84,5,IF(T246=Datos!$B$85,10,IF(T246=Datos!$B$86,15,IF(T246=Datos!$B$87,20,IF(T246=Datos!$B$88,25,0)))))))/100)+((IF(U246=Datos!$B$83,0,IF(U246=Datos!$B$84,5,IF(U246=Datos!$B$85,10,IF(U246=Datos!$B$86,15,IF(U246=Datos!$B$87,20,IF(U246=Datos!$B$88,25,0)))))))/100)+((IF(V246=Datos!$B$83,0,IF(V246=Datos!$B$84,5,IF(V246=Datos!$B$85,10,IF(V246=Datos!$B$86,15,IF(V246=Datos!$B$87,20,IF(V246=Datos!$B$88,25,0)))))))/100)</f>
        <v>0</v>
      </c>
      <c r="X246" s="436"/>
      <c r="Y246" s="426"/>
      <c r="Z246" s="423"/>
      <c r="AA246" s="426"/>
      <c r="AB246" s="429"/>
      <c r="AC246" s="65"/>
    </row>
    <row r="247" spans="2:29" s="5" customFormat="1" ht="30" customHeight="1">
      <c r="B247" s="299"/>
      <c r="C247" s="439"/>
      <c r="D247" s="439"/>
      <c r="E247" s="443"/>
      <c r="F247" s="444"/>
      <c r="G247" s="246"/>
      <c r="H247" s="62"/>
      <c r="I247" s="63"/>
      <c r="J247" s="432"/>
      <c r="K247" s="432"/>
      <c r="L247" s="429"/>
      <c r="M247" s="63"/>
      <c r="N247" s="62"/>
      <c r="O247" s="62"/>
      <c r="P247" s="62"/>
      <c r="Q247" s="62"/>
      <c r="R247" s="63"/>
      <c r="S247" s="62"/>
      <c r="T247" s="62"/>
      <c r="U247" s="62"/>
      <c r="V247" s="62"/>
      <c r="W247" s="64">
        <f>((IF(S247=Datos!$B$83,0,IF(S247=Datos!$B$84,5,IF(S247=Datos!$B$85,10,IF(S247=Datos!$B$86,15,IF(S247=Datos!$B$87,20,IF(S247=Datos!$B$88,25,0)))))))/100)+((IF(T247=Datos!$B$83,0,IF(T247=Datos!$B$84,5,IF(T247=Datos!$B$85,10,IF(T247=Datos!$B$86,15,IF(T247=Datos!$B$87,20,IF(T247=Datos!$B$88,25,0)))))))/100)+((IF(U247=Datos!$B$83,0,IF(U247=Datos!$B$84,5,IF(U247=Datos!$B$85,10,IF(U247=Datos!$B$86,15,IF(U247=Datos!$B$87,20,IF(U247=Datos!$B$88,25,0)))))))/100)+((IF(V247=Datos!$B$83,0,IF(V247=Datos!$B$84,5,IF(V247=Datos!$B$85,10,IF(V247=Datos!$B$86,15,IF(V247=Datos!$B$87,20,IF(V247=Datos!$B$88,25,0)))))))/100)</f>
        <v>0</v>
      </c>
      <c r="X247" s="436"/>
      <c r="Y247" s="426"/>
      <c r="Z247" s="423"/>
      <c r="AA247" s="426"/>
      <c r="AB247" s="429"/>
      <c r="AC247" s="65"/>
    </row>
    <row r="248" spans="2:29" s="5" customFormat="1" ht="30" customHeight="1">
      <c r="B248" s="299"/>
      <c r="C248" s="439"/>
      <c r="D248" s="439"/>
      <c r="E248" s="443"/>
      <c r="F248" s="444"/>
      <c r="G248" s="246"/>
      <c r="H248" s="62"/>
      <c r="I248" s="63"/>
      <c r="J248" s="432"/>
      <c r="K248" s="432"/>
      <c r="L248" s="429"/>
      <c r="M248" s="63"/>
      <c r="N248" s="62"/>
      <c r="O248" s="62"/>
      <c r="P248" s="62"/>
      <c r="Q248" s="62"/>
      <c r="R248" s="63"/>
      <c r="S248" s="62"/>
      <c r="T248" s="62"/>
      <c r="U248" s="62"/>
      <c r="V248" s="62"/>
      <c r="W248" s="64">
        <f>((IF(S248=Datos!$B$83,0,IF(S248=Datos!$B$84,5,IF(S248=Datos!$B$85,10,IF(S248=Datos!$B$86,15,IF(S248=Datos!$B$87,20,IF(S248=Datos!$B$88,25,0)))))))/100)+((IF(T248=Datos!$B$83,0,IF(T248=Datos!$B$84,5,IF(T248=Datos!$B$85,10,IF(T248=Datos!$B$86,15,IF(T248=Datos!$B$87,20,IF(T248=Datos!$B$88,25,0)))))))/100)+((IF(U248=Datos!$B$83,0,IF(U248=Datos!$B$84,5,IF(U248=Datos!$B$85,10,IF(U248=Datos!$B$86,15,IF(U248=Datos!$B$87,20,IF(U248=Datos!$B$88,25,0)))))))/100)+((IF(V248=Datos!$B$83,0,IF(V248=Datos!$B$84,5,IF(V248=Datos!$B$85,10,IF(V248=Datos!$B$86,15,IF(V248=Datos!$B$87,20,IF(V248=Datos!$B$88,25,0)))))))/100)</f>
        <v>0</v>
      </c>
      <c r="X248" s="436"/>
      <c r="Y248" s="426"/>
      <c r="Z248" s="423"/>
      <c r="AA248" s="426"/>
      <c r="AB248" s="429"/>
      <c r="AC248" s="65"/>
    </row>
    <row r="249" spans="2:29" s="5" customFormat="1" ht="30" customHeight="1">
      <c r="B249" s="299"/>
      <c r="C249" s="439"/>
      <c r="D249" s="439"/>
      <c r="E249" s="443"/>
      <c r="F249" s="444"/>
      <c r="G249" s="246"/>
      <c r="H249" s="62"/>
      <c r="I249" s="63"/>
      <c r="J249" s="432"/>
      <c r="K249" s="432"/>
      <c r="L249" s="429"/>
      <c r="M249" s="63"/>
      <c r="N249" s="62"/>
      <c r="O249" s="62"/>
      <c r="P249" s="62"/>
      <c r="Q249" s="62"/>
      <c r="R249" s="63"/>
      <c r="S249" s="62"/>
      <c r="T249" s="62"/>
      <c r="U249" s="62"/>
      <c r="V249" s="62"/>
      <c r="W249" s="64">
        <f>((IF(S249=Datos!$B$83,0,IF(S249=Datos!$B$84,5,IF(S249=Datos!$B$85,10,IF(S249=Datos!$B$86,15,IF(S249=Datos!$B$87,20,IF(S249=Datos!$B$88,25,0)))))))/100)+((IF(T249=Datos!$B$83,0,IF(T249=Datos!$B$84,5,IF(T249=Datos!$B$85,10,IF(T249=Datos!$B$86,15,IF(T249=Datos!$B$87,20,IF(T249=Datos!$B$88,25,0)))))))/100)+((IF(U249=Datos!$B$83,0,IF(U249=Datos!$B$84,5,IF(U249=Datos!$B$85,10,IF(U249=Datos!$B$86,15,IF(U249=Datos!$B$87,20,IF(U249=Datos!$B$88,25,0)))))))/100)+((IF(V249=Datos!$B$83,0,IF(V249=Datos!$B$84,5,IF(V249=Datos!$B$85,10,IF(V249=Datos!$B$86,15,IF(V249=Datos!$B$87,20,IF(V249=Datos!$B$88,25,0)))))))/100)</f>
        <v>0</v>
      </c>
      <c r="X249" s="436"/>
      <c r="Y249" s="426"/>
      <c r="Z249" s="423"/>
      <c r="AA249" s="426"/>
      <c r="AB249" s="429"/>
      <c r="AC249" s="65"/>
    </row>
    <row r="250" spans="2:29" s="5" customFormat="1" ht="30" customHeight="1" thickBot="1">
      <c r="B250" s="300"/>
      <c r="C250" s="440"/>
      <c r="D250" s="440"/>
      <c r="E250" s="445"/>
      <c r="F250" s="446"/>
      <c r="G250" s="247"/>
      <c r="H250" s="88"/>
      <c r="I250" s="86"/>
      <c r="J250" s="433"/>
      <c r="K250" s="433"/>
      <c r="L250" s="430"/>
      <c r="M250" s="86"/>
      <c r="N250" s="88"/>
      <c r="O250" s="88"/>
      <c r="P250" s="88"/>
      <c r="Q250" s="88"/>
      <c r="R250" s="86"/>
      <c r="S250" s="88"/>
      <c r="T250" s="88"/>
      <c r="U250" s="88"/>
      <c r="V250" s="88"/>
      <c r="W250" s="87">
        <f>((IF(S250=Datos!$B$83,0,IF(S250=Datos!$B$84,5,IF(S250=Datos!$B$85,10,IF(S250=Datos!$B$86,15,IF(S250=Datos!$B$87,20,IF(S250=Datos!$B$88,25,0)))))))/100)+((IF(T250=Datos!$B$83,0,IF(T250=Datos!$B$84,5,IF(T250=Datos!$B$85,10,IF(T250=Datos!$B$86,15,IF(T250=Datos!$B$87,20,IF(T250=Datos!$B$88,25,0)))))))/100)+((IF(U250=Datos!$B$83,0,IF(U250=Datos!$B$84,5,IF(U250=Datos!$B$85,10,IF(U250=Datos!$B$86,15,IF(U250=Datos!$B$87,20,IF(U250=Datos!$B$88,25,0)))))))/100)+((IF(V250=Datos!$B$83,0,IF(V250=Datos!$B$84,5,IF(V250=Datos!$B$85,10,IF(V250=Datos!$B$86,15,IF(V250=Datos!$B$87,20,IF(V250=Datos!$B$88,25,0)))))))/100)</f>
        <v>0</v>
      </c>
      <c r="X250" s="437"/>
      <c r="Y250" s="427"/>
      <c r="Z250" s="424"/>
      <c r="AA250" s="427"/>
      <c r="AB250" s="430"/>
      <c r="AC250" s="69"/>
    </row>
    <row r="251" spans="2:29" s="5" customFormat="1" ht="30" customHeight="1">
      <c r="B251" s="298" t="str">
        <f>IF(Menú!$C$7="","-",Menú!$C$7)</f>
        <v>-</v>
      </c>
      <c r="C251" s="438"/>
      <c r="D251" s="438" t="str">
        <f>IF(B251="-","-",VLOOKUP(B251,Datos!$B$3:$C$25,2,FALSE))</f>
        <v>-</v>
      </c>
      <c r="E251" s="441"/>
      <c r="F251" s="442"/>
      <c r="G251" s="245"/>
      <c r="H251" s="83"/>
      <c r="I251" s="84"/>
      <c r="J251" s="431"/>
      <c r="K251" s="431"/>
      <c r="L251" s="428" t="str">
        <f>IF(AND(J251=Datos!$B$186,K251=Datos!$B$193),Datos!$D$186,IF(AND(J251=Datos!$B$186,K251=Datos!$B$194),Datos!$E$186,IF(AND(J251=Datos!$B$186,K251=Datos!$B$195),Datos!$F$186,IF(AND(J251=Datos!$B$186,K251=Datos!$B$196),Datos!$G$186,IF(AND(J251=Datos!$B$186,K251=Datos!$B$197),Datos!$H$186,IF(AND(J251=Datos!$B$187,K251=Datos!$B$193),Datos!$D$187,IF(AND(J251=Datos!$B$187,K251=Datos!$B$194),Datos!$E$187,IF(AND(J251=Datos!$B$187,K251=Datos!$B$195),Datos!$F$187,IF(AND(J251=Datos!$B$187,K251=Datos!$B$196),Datos!$G$187,IF(AND(J251=Datos!$B$187,K251=Datos!$B$197),Datos!$H$187,IF(AND(J251=Datos!$B$188,K251=Datos!$B$193),Datos!$D$188,IF(AND(J251=Datos!$B$188,K251=Datos!$B$194),Datos!$E$188,IF(AND(J251=Datos!$B$188,K251=Datos!$B$195),Datos!$F$188,IF(AND(J251=Datos!$B$188,K251=Datos!$B$196),Datos!$G$188,IF(AND(J251=Datos!$B$188,K251=Datos!$B$197),Datos!$H$188,IF(AND(J251=Datos!$B$189,K251=Datos!$B$193),Datos!$D$189,IF(AND(J251=Datos!$B$189,K251=Datos!$B$194),Datos!$E$189,IF(AND(J251=Datos!$B$189,K251=Datos!$B$195),Datos!$F$189,IF(AND(J251=Datos!$B$189,K251=Datos!$B$196),Datos!$G$189,IF(AND(J251=Datos!$B$189,K251=Datos!$B$197),Datos!$H$189,IF(AND(J251=Datos!$B$190,K251=Datos!$B$193),Datos!$D$190,IF(AND(J251=Datos!$B$190,K251=Datos!$B$194),Datos!$E$190,IF(AND(J251=Datos!$B$190,K251=Datos!$B$195),Datos!$F$190,IF(AND(J251=Datos!$B$190,K251=Datos!$B$196),Datos!$G$190,IF(AND(J251=Datos!$B$190,K251=Datos!$B$197),Datos!$H$190,"-")))))))))))))))))))))))))</f>
        <v>-</v>
      </c>
      <c r="M251" s="84"/>
      <c r="N251" s="83"/>
      <c r="O251" s="83"/>
      <c r="P251" s="83"/>
      <c r="Q251" s="83"/>
      <c r="R251" s="84"/>
      <c r="S251" s="83"/>
      <c r="T251" s="83"/>
      <c r="U251" s="83"/>
      <c r="V251" s="83"/>
      <c r="W251" s="82">
        <f>((IF(S251=Datos!$B$83,0,IF(S251=Datos!$B$84,5,IF(S251=Datos!$B$85,10,IF(S251=Datos!$B$86,15,IF(S251=Datos!$B$87,20,IF(S251=Datos!$B$88,25,0)))))))/100)+((IF(T251=Datos!$B$83,0,IF(T251=Datos!$B$84,5,IF(T251=Datos!$B$85,10,IF(T251=Datos!$B$86,15,IF(T251=Datos!$B$87,20,IF(T251=Datos!$B$88,25,0)))))))/100)+((IF(U251=Datos!$B$83,0,IF(U251=Datos!$B$84,5,IF(U251=Datos!$B$85,10,IF(U251=Datos!$B$86,15,IF(U251=Datos!$B$87,20,IF(U251=Datos!$B$88,25,0)))))))/100)+((IF(V251=Datos!$B$83,0,IF(V251=Datos!$B$84,5,IF(V251=Datos!$B$85,10,IF(V251=Datos!$B$86,15,IF(V251=Datos!$B$87,20,IF(V251=Datos!$B$88,25,0)))))))/100)</f>
        <v>0</v>
      </c>
      <c r="X251" s="435">
        <f>IF(ISERROR((IF(R251=Datos!$B$80,W251,0)+IF(R252=Datos!$B$80,W252,0)+IF(R253=Datos!$B$80,W253,0)+IF(R254=Datos!$B$80,W254,0)+IF(R255=Datos!$B$80,W255,0)+IF(R256=Datos!$B$80,W256,0))/(IF(R251=Datos!$B$80,1,0)+IF(R252=Datos!$B$80,1,0)+IF(R253=Datos!$B$80,1,0)+IF(R254=Datos!$B$80,1,0)+IF(R255=Datos!$B$80,1,0)+IF(R256=Datos!$B$80,1,0))),0,(IF(R251=Datos!$B$80,W251,0)+IF(R252=Datos!$B$80,W252,0)+IF(R253=Datos!$B$80,W253,0)+IF(R254=Datos!$B$80,W254,0)+IF(R255=Datos!$B$80,W255,0)+IF(R256=Datos!$B$80,W256,0))/(IF(R251=Datos!$B$80,1,0)+IF(R252=Datos!$B$80,1,0)+IF(R253=Datos!$B$80,1,0)+IF(R254=Datos!$B$80,1,0)+IF(R255=Datos!$B$80,1,0)+IF(R256=Datos!$B$80,1,0)))</f>
        <v>0</v>
      </c>
      <c r="Y251" s="425" t="str">
        <f>IF(J251="","-",(IF(X251&gt;0,(IF(J251=Datos!$B$65,Datos!$B$65,IF(AND(J251=Datos!$B$66,X251&gt;0.49),Datos!$B$65,IF(AND(J251=Datos!$B$67,X251&gt;0.74),Datos!$B$65,IF(AND(J251=Datos!$B$67,X251&lt;0.75,X251&gt;0.49),Datos!$B$66,IF(AND(J251=Datos!$B$68,X251&gt;0.74),Datos!$B$66,IF(AND(J251=Datos!$B$68,X251&lt;0.75,X251&gt;0.49),Datos!$B$67,IF(AND(J251=Datos!$B$69,X251&gt;0.74),Datos!$B$67,IF(AND(J251=Datos!$B$69,X251&lt;0.75,X251&gt;0.49),Datos!$B$68,J251))))))))),J251)))</f>
        <v>-</v>
      </c>
      <c r="Z251" s="422">
        <f>IF(ISERROR((IF(R251=Datos!$B$79,W251,0)+IF(R252=Datos!$B$79,W252,0)+IF(R253=Datos!$B$79,W253,0)+IF(R254=Datos!$B$79,W254,0)+IF(R255=Datos!$B$79,W255,0)+IF(R256=Datos!$B$79,W256,0))/(IF(R251=Datos!$B$79,1,0)+IF(R252=Datos!$B$79,1,0)+IF(R253=Datos!$B$79,1,0)+IF(R254=Datos!$B$79,1,0)+IF(R255=Datos!$B$79,1,0)+IF(R256=Datos!$B$79,1,0))),0,(IF(R251=Datos!$B$79,W251,0)+IF(R252=Datos!$B$79,W252,0)+IF(R253=Datos!$B$79,W253,0)+IF(R254=Datos!$B$79,W254,0)+IF(R255=Datos!$B$79,W255,0)+IF(R256=Datos!$B$79,W256,0))/(IF(R251=Datos!$B$79,1,0)+IF(R252=Datos!$B$79,1,0)+IF(R253=Datos!$B$79,1,0)+IF(R254=Datos!$B$79,1,0)+IF(R255=Datos!$B$79,1,0)+IF(R256=Datos!$B$79,1,0)))</f>
        <v>0</v>
      </c>
      <c r="AA251" s="425" t="str">
        <f>IF(K251="","-",(IF(Z251&gt;0,(IF(K251=Datos!$B$72,Datos!$B$72,IF(AND(K251=Datos!$B$73,Z251&gt;0.49),Datos!$B$72,IF(AND(K251=Datos!$B$74,Z251&gt;0.74),Datos!$B$72,IF(AND(K251=Datos!$B$74,Z251&lt;0.75,Z251&gt;0.49),Datos!$B$73,IF(AND(K251=Datos!$B$75,Z251&gt;0.74),Datos!$B$73,IF(AND(K251=Datos!$B$75,Z251&lt;0.75,Z251&gt;0.49),Datos!$B$74,IF(AND(K251=Datos!$B$76,Z251&gt;0.74),Datos!$B$74,IF(AND(K251=Datos!$B$76,Z251&lt;0.75,Z251&gt;0.49),Datos!$B$75,K251))))))))),K251)))</f>
        <v>-</v>
      </c>
      <c r="AB251" s="428" t="str">
        <f>IF(AND(Y251=Datos!$B$186,AA251=Datos!$B$193),Datos!$D$186,IF(AND(Y251=Datos!$B$186,AA251=Datos!$B$194),Datos!$E$186,IF(AND(Y251=Datos!$B$186,AA251=Datos!$B$195),Datos!$F$186,IF(AND(Y251=Datos!$B$186,AA251=Datos!$B$196),Datos!$G$186,IF(AND(Y251=Datos!$B$186,AA251=Datos!$B$197),Datos!$H$186,IF(AND(Y251=Datos!$B$187,AA251=Datos!$B$193),Datos!$D$187,IF(AND(Y251=Datos!$B$187,AA251=Datos!$B$194),Datos!$E$187,IF(AND(Y251=Datos!$B$187,AA251=Datos!$B$195),Datos!$F$187,IF(AND(Y251=Datos!$B$187,AA251=Datos!$B$196),Datos!$G$187,IF(AND(Y251=Datos!$B$187,AA251=Datos!$B$197),Datos!$H$187,IF(AND(Y251=Datos!$B$188,AA251=Datos!$B$193),Datos!$D$188,IF(AND(Y251=Datos!$B$188,AA251=Datos!$B$194),Datos!$E$188,IF(AND(Y251=Datos!$B$188,AA251=Datos!$B$195),Datos!$F$188,IF(AND(Y251=Datos!$B$188,AA251=Datos!$B$196),Datos!$G$188,IF(AND(Y251=Datos!$B$188,AA251=Datos!$B$197),Datos!$H$188,IF(AND(Y251=Datos!$B$189,AA251=Datos!$B$193),Datos!$D$189,IF(AND(Y251=Datos!$B$189,AA251=Datos!$B$194),Datos!$E$189,IF(AND(Y251=Datos!$B$189,AA251=Datos!$B$195),Datos!$F$189,IF(AND(Y251=Datos!$B$189,AA251=Datos!$B$196),Datos!$G$189,IF(AND(Y251=Datos!$B$189,AA251=Datos!$B$197),Datos!$H$189,IF(AND(Y251=Datos!$B$190,AA251=Datos!$B$193),Datos!$D$190,IF(AND(Y251=Datos!$B$190,AA251=Datos!$B$194),Datos!$E$190,IF(AND(Y251=Datos!$B$190,AA251=Datos!$B$195),Datos!$F$190,IF(AND(Y251=Datos!$B$190,AA251=Datos!$B$196),Datos!$G$190,IF(AND(Y251=Datos!$B$190,AA251=Datos!$B$197),Datos!$H$190,"-")))))))))))))))))))))))))</f>
        <v>-</v>
      </c>
      <c r="AC251" s="61"/>
    </row>
    <row r="252" spans="2:29" s="5" customFormat="1" ht="30" customHeight="1">
      <c r="B252" s="299"/>
      <c r="C252" s="439"/>
      <c r="D252" s="439"/>
      <c r="E252" s="443"/>
      <c r="F252" s="444"/>
      <c r="G252" s="246"/>
      <c r="H252" s="62"/>
      <c r="I252" s="63"/>
      <c r="J252" s="432"/>
      <c r="K252" s="432"/>
      <c r="L252" s="429"/>
      <c r="M252" s="63"/>
      <c r="N252" s="62"/>
      <c r="O252" s="62"/>
      <c r="P252" s="62"/>
      <c r="Q252" s="62"/>
      <c r="R252" s="63"/>
      <c r="S252" s="62"/>
      <c r="T252" s="62"/>
      <c r="U252" s="62"/>
      <c r="V252" s="62"/>
      <c r="W252" s="64">
        <f>((IF(S252=Datos!$B$83,0,IF(S252=Datos!$B$84,5,IF(S252=Datos!$B$85,10,IF(S252=Datos!$B$86,15,IF(S252=Datos!$B$87,20,IF(S252=Datos!$B$88,25,0)))))))/100)+((IF(T252=Datos!$B$83,0,IF(T252=Datos!$B$84,5,IF(T252=Datos!$B$85,10,IF(T252=Datos!$B$86,15,IF(T252=Datos!$B$87,20,IF(T252=Datos!$B$88,25,0)))))))/100)+((IF(U252=Datos!$B$83,0,IF(U252=Datos!$B$84,5,IF(U252=Datos!$B$85,10,IF(U252=Datos!$B$86,15,IF(U252=Datos!$B$87,20,IF(U252=Datos!$B$88,25,0)))))))/100)+((IF(V252=Datos!$B$83,0,IF(V252=Datos!$B$84,5,IF(V252=Datos!$B$85,10,IF(V252=Datos!$B$86,15,IF(V252=Datos!$B$87,20,IF(V252=Datos!$B$88,25,0)))))))/100)</f>
        <v>0</v>
      </c>
      <c r="X252" s="436"/>
      <c r="Y252" s="426"/>
      <c r="Z252" s="423"/>
      <c r="AA252" s="426"/>
      <c r="AB252" s="429"/>
      <c r="AC252" s="65"/>
    </row>
    <row r="253" spans="2:29" s="5" customFormat="1" ht="30" customHeight="1">
      <c r="B253" s="299"/>
      <c r="C253" s="439"/>
      <c r="D253" s="439"/>
      <c r="E253" s="443"/>
      <c r="F253" s="444"/>
      <c r="G253" s="246"/>
      <c r="H253" s="62"/>
      <c r="I253" s="63"/>
      <c r="J253" s="432"/>
      <c r="K253" s="432"/>
      <c r="L253" s="429"/>
      <c r="M253" s="63"/>
      <c r="N253" s="62"/>
      <c r="O253" s="62"/>
      <c r="P253" s="62"/>
      <c r="Q253" s="62"/>
      <c r="R253" s="63"/>
      <c r="S253" s="62"/>
      <c r="T253" s="62"/>
      <c r="U253" s="62"/>
      <c r="V253" s="62"/>
      <c r="W253" s="64">
        <f>((IF(S253=Datos!$B$83,0,IF(S253=Datos!$B$84,5,IF(S253=Datos!$B$85,10,IF(S253=Datos!$B$86,15,IF(S253=Datos!$B$87,20,IF(S253=Datos!$B$88,25,0)))))))/100)+((IF(T253=Datos!$B$83,0,IF(T253=Datos!$B$84,5,IF(T253=Datos!$B$85,10,IF(T253=Datos!$B$86,15,IF(T253=Datos!$B$87,20,IF(T253=Datos!$B$88,25,0)))))))/100)+((IF(U253=Datos!$B$83,0,IF(U253=Datos!$B$84,5,IF(U253=Datos!$B$85,10,IF(U253=Datos!$B$86,15,IF(U253=Datos!$B$87,20,IF(U253=Datos!$B$88,25,0)))))))/100)+((IF(V253=Datos!$B$83,0,IF(V253=Datos!$B$84,5,IF(V253=Datos!$B$85,10,IF(V253=Datos!$B$86,15,IF(V253=Datos!$B$87,20,IF(V253=Datos!$B$88,25,0)))))))/100)</f>
        <v>0</v>
      </c>
      <c r="X253" s="436"/>
      <c r="Y253" s="426"/>
      <c r="Z253" s="423"/>
      <c r="AA253" s="426"/>
      <c r="AB253" s="429"/>
      <c r="AC253" s="65"/>
    </row>
    <row r="254" spans="2:29" s="5" customFormat="1" ht="30" customHeight="1">
      <c r="B254" s="299"/>
      <c r="C254" s="439"/>
      <c r="D254" s="439"/>
      <c r="E254" s="443"/>
      <c r="F254" s="444"/>
      <c r="G254" s="246"/>
      <c r="H254" s="62"/>
      <c r="I254" s="63"/>
      <c r="J254" s="432"/>
      <c r="K254" s="432"/>
      <c r="L254" s="429"/>
      <c r="M254" s="63"/>
      <c r="N254" s="62"/>
      <c r="O254" s="62"/>
      <c r="P254" s="62"/>
      <c r="Q254" s="62"/>
      <c r="R254" s="63"/>
      <c r="S254" s="62"/>
      <c r="T254" s="62"/>
      <c r="U254" s="62"/>
      <c r="V254" s="62"/>
      <c r="W254" s="64">
        <f>((IF(S254=Datos!$B$83,0,IF(S254=Datos!$B$84,5,IF(S254=Datos!$B$85,10,IF(S254=Datos!$B$86,15,IF(S254=Datos!$B$87,20,IF(S254=Datos!$B$88,25,0)))))))/100)+((IF(T254=Datos!$B$83,0,IF(T254=Datos!$B$84,5,IF(T254=Datos!$B$85,10,IF(T254=Datos!$B$86,15,IF(T254=Datos!$B$87,20,IF(T254=Datos!$B$88,25,0)))))))/100)+((IF(U254=Datos!$B$83,0,IF(U254=Datos!$B$84,5,IF(U254=Datos!$B$85,10,IF(U254=Datos!$B$86,15,IF(U254=Datos!$B$87,20,IF(U254=Datos!$B$88,25,0)))))))/100)+((IF(V254=Datos!$B$83,0,IF(V254=Datos!$B$84,5,IF(V254=Datos!$B$85,10,IF(V254=Datos!$B$86,15,IF(V254=Datos!$B$87,20,IF(V254=Datos!$B$88,25,0)))))))/100)</f>
        <v>0</v>
      </c>
      <c r="X254" s="436"/>
      <c r="Y254" s="426"/>
      <c r="Z254" s="423"/>
      <c r="AA254" s="426"/>
      <c r="AB254" s="429"/>
      <c r="AC254" s="65"/>
    </row>
    <row r="255" spans="2:29" s="5" customFormat="1" ht="30" customHeight="1">
      <c r="B255" s="299"/>
      <c r="C255" s="439"/>
      <c r="D255" s="439"/>
      <c r="E255" s="443"/>
      <c r="F255" s="444"/>
      <c r="G255" s="246"/>
      <c r="H255" s="62"/>
      <c r="I255" s="63"/>
      <c r="J255" s="432"/>
      <c r="K255" s="432"/>
      <c r="L255" s="429"/>
      <c r="M255" s="63"/>
      <c r="N255" s="62"/>
      <c r="O255" s="62"/>
      <c r="P255" s="62"/>
      <c r="Q255" s="62"/>
      <c r="R255" s="63"/>
      <c r="S255" s="62"/>
      <c r="T255" s="62"/>
      <c r="U255" s="62"/>
      <c r="V255" s="62"/>
      <c r="W255" s="64">
        <f>((IF(S255=Datos!$B$83,0,IF(S255=Datos!$B$84,5,IF(S255=Datos!$B$85,10,IF(S255=Datos!$B$86,15,IF(S255=Datos!$B$87,20,IF(S255=Datos!$B$88,25,0)))))))/100)+((IF(T255=Datos!$B$83,0,IF(T255=Datos!$B$84,5,IF(T255=Datos!$B$85,10,IF(T255=Datos!$B$86,15,IF(T255=Datos!$B$87,20,IF(T255=Datos!$B$88,25,0)))))))/100)+((IF(U255=Datos!$B$83,0,IF(U255=Datos!$B$84,5,IF(U255=Datos!$B$85,10,IF(U255=Datos!$B$86,15,IF(U255=Datos!$B$87,20,IF(U255=Datos!$B$88,25,0)))))))/100)+((IF(V255=Datos!$B$83,0,IF(V255=Datos!$B$84,5,IF(V255=Datos!$B$85,10,IF(V255=Datos!$B$86,15,IF(V255=Datos!$B$87,20,IF(V255=Datos!$B$88,25,0)))))))/100)</f>
        <v>0</v>
      </c>
      <c r="X255" s="436"/>
      <c r="Y255" s="426"/>
      <c r="Z255" s="423"/>
      <c r="AA255" s="426"/>
      <c r="AB255" s="429"/>
      <c r="AC255" s="65"/>
    </row>
    <row r="256" spans="2:29" s="5" customFormat="1" ht="30" customHeight="1" thickBot="1">
      <c r="B256" s="300"/>
      <c r="C256" s="440"/>
      <c r="D256" s="440"/>
      <c r="E256" s="445"/>
      <c r="F256" s="446"/>
      <c r="G256" s="247"/>
      <c r="H256" s="88"/>
      <c r="I256" s="86"/>
      <c r="J256" s="433"/>
      <c r="K256" s="433"/>
      <c r="L256" s="430"/>
      <c r="M256" s="86"/>
      <c r="N256" s="88"/>
      <c r="O256" s="88"/>
      <c r="P256" s="88"/>
      <c r="Q256" s="88"/>
      <c r="R256" s="86"/>
      <c r="S256" s="88"/>
      <c r="T256" s="88"/>
      <c r="U256" s="88"/>
      <c r="V256" s="88"/>
      <c r="W256" s="87">
        <f>((IF(S256=Datos!$B$83,0,IF(S256=Datos!$B$84,5,IF(S256=Datos!$B$85,10,IF(S256=Datos!$B$86,15,IF(S256=Datos!$B$87,20,IF(S256=Datos!$B$88,25,0)))))))/100)+((IF(T256=Datos!$B$83,0,IF(T256=Datos!$B$84,5,IF(T256=Datos!$B$85,10,IF(T256=Datos!$B$86,15,IF(T256=Datos!$B$87,20,IF(T256=Datos!$B$88,25,0)))))))/100)+((IF(U256=Datos!$B$83,0,IF(U256=Datos!$B$84,5,IF(U256=Datos!$B$85,10,IF(U256=Datos!$B$86,15,IF(U256=Datos!$B$87,20,IF(U256=Datos!$B$88,25,0)))))))/100)+((IF(V256=Datos!$B$83,0,IF(V256=Datos!$B$84,5,IF(V256=Datos!$B$85,10,IF(V256=Datos!$B$86,15,IF(V256=Datos!$B$87,20,IF(V256=Datos!$B$88,25,0)))))))/100)</f>
        <v>0</v>
      </c>
      <c r="X256" s="437"/>
      <c r="Y256" s="427"/>
      <c r="Z256" s="424"/>
      <c r="AA256" s="427"/>
      <c r="AB256" s="430"/>
      <c r="AC256" s="69"/>
    </row>
    <row r="257" spans="2:29" s="5" customFormat="1" ht="30" customHeight="1">
      <c r="B257" s="298" t="str">
        <f>IF(Menú!$C$7="","-",Menú!$C$7)</f>
        <v>-</v>
      </c>
      <c r="C257" s="438"/>
      <c r="D257" s="438" t="str">
        <f>IF(B257="-","-",VLOOKUP(B257,Datos!$B$3:$C$25,2,FALSE))</f>
        <v>-</v>
      </c>
      <c r="E257" s="441"/>
      <c r="F257" s="442"/>
      <c r="G257" s="245"/>
      <c r="H257" s="83"/>
      <c r="I257" s="84"/>
      <c r="J257" s="431"/>
      <c r="K257" s="431"/>
      <c r="L257" s="428" t="str">
        <f>IF(AND(J257=Datos!$B$186,K257=Datos!$B$193),Datos!$D$186,IF(AND(J257=Datos!$B$186,K257=Datos!$B$194),Datos!$E$186,IF(AND(J257=Datos!$B$186,K257=Datos!$B$195),Datos!$F$186,IF(AND(J257=Datos!$B$186,K257=Datos!$B$196),Datos!$G$186,IF(AND(J257=Datos!$B$186,K257=Datos!$B$197),Datos!$H$186,IF(AND(J257=Datos!$B$187,K257=Datos!$B$193),Datos!$D$187,IF(AND(J257=Datos!$B$187,K257=Datos!$B$194),Datos!$E$187,IF(AND(J257=Datos!$B$187,K257=Datos!$B$195),Datos!$F$187,IF(AND(J257=Datos!$B$187,K257=Datos!$B$196),Datos!$G$187,IF(AND(J257=Datos!$B$187,K257=Datos!$B$197),Datos!$H$187,IF(AND(J257=Datos!$B$188,K257=Datos!$B$193),Datos!$D$188,IF(AND(J257=Datos!$B$188,K257=Datos!$B$194),Datos!$E$188,IF(AND(J257=Datos!$B$188,K257=Datos!$B$195),Datos!$F$188,IF(AND(J257=Datos!$B$188,K257=Datos!$B$196),Datos!$G$188,IF(AND(J257=Datos!$B$188,K257=Datos!$B$197),Datos!$H$188,IF(AND(J257=Datos!$B$189,K257=Datos!$B$193),Datos!$D$189,IF(AND(J257=Datos!$B$189,K257=Datos!$B$194),Datos!$E$189,IF(AND(J257=Datos!$B$189,K257=Datos!$B$195),Datos!$F$189,IF(AND(J257=Datos!$B$189,K257=Datos!$B$196),Datos!$G$189,IF(AND(J257=Datos!$B$189,K257=Datos!$B$197),Datos!$H$189,IF(AND(J257=Datos!$B$190,K257=Datos!$B$193),Datos!$D$190,IF(AND(J257=Datos!$B$190,K257=Datos!$B$194),Datos!$E$190,IF(AND(J257=Datos!$B$190,K257=Datos!$B$195),Datos!$F$190,IF(AND(J257=Datos!$B$190,K257=Datos!$B$196),Datos!$G$190,IF(AND(J257=Datos!$B$190,K257=Datos!$B$197),Datos!$H$190,"-")))))))))))))))))))))))))</f>
        <v>-</v>
      </c>
      <c r="M257" s="84"/>
      <c r="N257" s="83"/>
      <c r="O257" s="83"/>
      <c r="P257" s="83"/>
      <c r="Q257" s="83"/>
      <c r="R257" s="84"/>
      <c r="S257" s="83"/>
      <c r="T257" s="83"/>
      <c r="U257" s="83"/>
      <c r="V257" s="83"/>
      <c r="W257" s="82">
        <f>((IF(S257=Datos!$B$83,0,IF(S257=Datos!$B$84,5,IF(S257=Datos!$B$85,10,IF(S257=Datos!$B$86,15,IF(S257=Datos!$B$87,20,IF(S257=Datos!$B$88,25,0)))))))/100)+((IF(T257=Datos!$B$83,0,IF(T257=Datos!$B$84,5,IF(T257=Datos!$B$85,10,IF(T257=Datos!$B$86,15,IF(T257=Datos!$B$87,20,IF(T257=Datos!$B$88,25,0)))))))/100)+((IF(U257=Datos!$B$83,0,IF(U257=Datos!$B$84,5,IF(U257=Datos!$B$85,10,IF(U257=Datos!$B$86,15,IF(U257=Datos!$B$87,20,IF(U257=Datos!$B$88,25,0)))))))/100)+((IF(V257=Datos!$B$83,0,IF(V257=Datos!$B$84,5,IF(V257=Datos!$B$85,10,IF(V257=Datos!$B$86,15,IF(V257=Datos!$B$87,20,IF(V257=Datos!$B$88,25,0)))))))/100)</f>
        <v>0</v>
      </c>
      <c r="X257" s="435">
        <f>IF(ISERROR((IF(R257=Datos!$B$80,W257,0)+IF(R258=Datos!$B$80,W258,0)+IF(R259=Datos!$B$80,W259,0)+IF(R260=Datos!$B$80,W260,0)+IF(R261=Datos!$B$80,W261,0)+IF(R262=Datos!$B$80,W262,0))/(IF(R257=Datos!$B$80,1,0)+IF(R258=Datos!$B$80,1,0)+IF(R259=Datos!$B$80,1,0)+IF(R260=Datos!$B$80,1,0)+IF(R261=Datos!$B$80,1,0)+IF(R262=Datos!$B$80,1,0))),0,(IF(R257=Datos!$B$80,W257,0)+IF(R258=Datos!$B$80,W258,0)+IF(R259=Datos!$B$80,W259,0)+IF(R260=Datos!$B$80,W260,0)+IF(R261=Datos!$B$80,W261,0)+IF(R262=Datos!$B$80,W262,0))/(IF(R257=Datos!$B$80,1,0)+IF(R258=Datos!$B$80,1,0)+IF(R259=Datos!$B$80,1,0)+IF(R260=Datos!$B$80,1,0)+IF(R261=Datos!$B$80,1,0)+IF(R262=Datos!$B$80,1,0)))</f>
        <v>0</v>
      </c>
      <c r="Y257" s="425" t="str">
        <f>IF(J257="","-",(IF(X257&gt;0,(IF(J257=Datos!$B$65,Datos!$B$65,IF(AND(J257=Datos!$B$66,X257&gt;0.49),Datos!$B$65,IF(AND(J257=Datos!$B$67,X257&gt;0.74),Datos!$B$65,IF(AND(J257=Datos!$B$67,X257&lt;0.75,X257&gt;0.49),Datos!$B$66,IF(AND(J257=Datos!$B$68,X257&gt;0.74),Datos!$B$66,IF(AND(J257=Datos!$B$68,X257&lt;0.75,X257&gt;0.49),Datos!$B$67,IF(AND(J257=Datos!$B$69,X257&gt;0.74),Datos!$B$67,IF(AND(J257=Datos!$B$69,X257&lt;0.75,X257&gt;0.49),Datos!$B$68,J257))))))))),J257)))</f>
        <v>-</v>
      </c>
      <c r="Z257" s="422">
        <f>IF(ISERROR((IF(R257=Datos!$B$79,W257,0)+IF(R258=Datos!$B$79,W258,0)+IF(R259=Datos!$B$79,W259,0)+IF(R260=Datos!$B$79,W260,0)+IF(R261=Datos!$B$79,W261,0)+IF(R262=Datos!$B$79,W262,0))/(IF(R257=Datos!$B$79,1,0)+IF(R258=Datos!$B$79,1,0)+IF(R259=Datos!$B$79,1,0)+IF(R260=Datos!$B$79,1,0)+IF(R261=Datos!$B$79,1,0)+IF(R262=Datos!$B$79,1,0))),0,(IF(R257=Datos!$B$79,W257,0)+IF(R258=Datos!$B$79,W258,0)+IF(R259=Datos!$B$79,W259,0)+IF(R260=Datos!$B$79,W260,0)+IF(R261=Datos!$B$79,W261,0)+IF(R262=Datos!$B$79,W262,0))/(IF(R257=Datos!$B$79,1,0)+IF(R258=Datos!$B$79,1,0)+IF(R259=Datos!$B$79,1,0)+IF(R260=Datos!$B$79,1,0)+IF(R261=Datos!$B$79,1,0)+IF(R262=Datos!$B$79,1,0)))</f>
        <v>0</v>
      </c>
      <c r="AA257" s="425" t="str">
        <f>IF(K257="","-",(IF(Z257&gt;0,(IF(K257=Datos!$B$72,Datos!$B$72,IF(AND(K257=Datos!$B$73,Z257&gt;0.49),Datos!$B$72,IF(AND(K257=Datos!$B$74,Z257&gt;0.74),Datos!$B$72,IF(AND(K257=Datos!$B$74,Z257&lt;0.75,Z257&gt;0.49),Datos!$B$73,IF(AND(K257=Datos!$B$75,Z257&gt;0.74),Datos!$B$73,IF(AND(K257=Datos!$B$75,Z257&lt;0.75,Z257&gt;0.49),Datos!$B$74,IF(AND(K257=Datos!$B$76,Z257&gt;0.74),Datos!$B$74,IF(AND(K257=Datos!$B$76,Z257&lt;0.75,Z257&gt;0.49),Datos!$B$75,K257))))))))),K257)))</f>
        <v>-</v>
      </c>
      <c r="AB257" s="428" t="str">
        <f>IF(AND(Y257=Datos!$B$186,AA257=Datos!$B$193),Datos!$D$186,IF(AND(Y257=Datos!$B$186,AA257=Datos!$B$194),Datos!$E$186,IF(AND(Y257=Datos!$B$186,AA257=Datos!$B$195),Datos!$F$186,IF(AND(Y257=Datos!$B$186,AA257=Datos!$B$196),Datos!$G$186,IF(AND(Y257=Datos!$B$186,AA257=Datos!$B$197),Datos!$H$186,IF(AND(Y257=Datos!$B$187,AA257=Datos!$B$193),Datos!$D$187,IF(AND(Y257=Datos!$B$187,AA257=Datos!$B$194),Datos!$E$187,IF(AND(Y257=Datos!$B$187,AA257=Datos!$B$195),Datos!$F$187,IF(AND(Y257=Datos!$B$187,AA257=Datos!$B$196),Datos!$G$187,IF(AND(Y257=Datos!$B$187,AA257=Datos!$B$197),Datos!$H$187,IF(AND(Y257=Datos!$B$188,AA257=Datos!$B$193),Datos!$D$188,IF(AND(Y257=Datos!$B$188,AA257=Datos!$B$194),Datos!$E$188,IF(AND(Y257=Datos!$B$188,AA257=Datos!$B$195),Datos!$F$188,IF(AND(Y257=Datos!$B$188,AA257=Datos!$B$196),Datos!$G$188,IF(AND(Y257=Datos!$B$188,AA257=Datos!$B$197),Datos!$H$188,IF(AND(Y257=Datos!$B$189,AA257=Datos!$B$193),Datos!$D$189,IF(AND(Y257=Datos!$B$189,AA257=Datos!$B$194),Datos!$E$189,IF(AND(Y257=Datos!$B$189,AA257=Datos!$B$195),Datos!$F$189,IF(AND(Y257=Datos!$B$189,AA257=Datos!$B$196),Datos!$G$189,IF(AND(Y257=Datos!$B$189,AA257=Datos!$B$197),Datos!$H$189,IF(AND(Y257=Datos!$B$190,AA257=Datos!$B$193),Datos!$D$190,IF(AND(Y257=Datos!$B$190,AA257=Datos!$B$194),Datos!$E$190,IF(AND(Y257=Datos!$B$190,AA257=Datos!$B$195),Datos!$F$190,IF(AND(Y257=Datos!$B$190,AA257=Datos!$B$196),Datos!$G$190,IF(AND(Y257=Datos!$B$190,AA257=Datos!$B$197),Datos!$H$190,"-")))))))))))))))))))))))))</f>
        <v>-</v>
      </c>
      <c r="AC257" s="61"/>
    </row>
    <row r="258" spans="2:29" s="5" customFormat="1" ht="30" customHeight="1">
      <c r="B258" s="299"/>
      <c r="C258" s="439"/>
      <c r="D258" s="439"/>
      <c r="E258" s="443"/>
      <c r="F258" s="444"/>
      <c r="G258" s="246"/>
      <c r="H258" s="62"/>
      <c r="I258" s="63"/>
      <c r="J258" s="432"/>
      <c r="K258" s="432"/>
      <c r="L258" s="429"/>
      <c r="M258" s="63"/>
      <c r="N258" s="62"/>
      <c r="O258" s="62"/>
      <c r="P258" s="62"/>
      <c r="Q258" s="62"/>
      <c r="R258" s="63"/>
      <c r="S258" s="62"/>
      <c r="T258" s="62"/>
      <c r="U258" s="62"/>
      <c r="V258" s="62"/>
      <c r="W258" s="64">
        <f>((IF(S258=Datos!$B$83,0,IF(S258=Datos!$B$84,5,IF(S258=Datos!$B$85,10,IF(S258=Datos!$B$86,15,IF(S258=Datos!$B$87,20,IF(S258=Datos!$B$88,25,0)))))))/100)+((IF(T258=Datos!$B$83,0,IF(T258=Datos!$B$84,5,IF(T258=Datos!$B$85,10,IF(T258=Datos!$B$86,15,IF(T258=Datos!$B$87,20,IF(T258=Datos!$B$88,25,0)))))))/100)+((IF(U258=Datos!$B$83,0,IF(U258=Datos!$B$84,5,IF(U258=Datos!$B$85,10,IF(U258=Datos!$B$86,15,IF(U258=Datos!$B$87,20,IF(U258=Datos!$B$88,25,0)))))))/100)+((IF(V258=Datos!$B$83,0,IF(V258=Datos!$B$84,5,IF(V258=Datos!$B$85,10,IF(V258=Datos!$B$86,15,IF(V258=Datos!$B$87,20,IF(V258=Datos!$B$88,25,0)))))))/100)</f>
        <v>0</v>
      </c>
      <c r="X258" s="436"/>
      <c r="Y258" s="426"/>
      <c r="Z258" s="423"/>
      <c r="AA258" s="426"/>
      <c r="AB258" s="429"/>
      <c r="AC258" s="65"/>
    </row>
    <row r="259" spans="2:29" s="5" customFormat="1" ht="30" customHeight="1">
      <c r="B259" s="299"/>
      <c r="C259" s="439"/>
      <c r="D259" s="439"/>
      <c r="E259" s="443"/>
      <c r="F259" s="444"/>
      <c r="G259" s="246"/>
      <c r="H259" s="62"/>
      <c r="I259" s="63"/>
      <c r="J259" s="432"/>
      <c r="K259" s="432"/>
      <c r="L259" s="429"/>
      <c r="M259" s="63"/>
      <c r="N259" s="62"/>
      <c r="O259" s="62"/>
      <c r="P259" s="62"/>
      <c r="Q259" s="62"/>
      <c r="R259" s="63"/>
      <c r="S259" s="62"/>
      <c r="T259" s="62"/>
      <c r="U259" s="62"/>
      <c r="V259" s="62"/>
      <c r="W259" s="64">
        <f>((IF(S259=Datos!$B$83,0,IF(S259=Datos!$B$84,5,IF(S259=Datos!$B$85,10,IF(S259=Datos!$B$86,15,IF(S259=Datos!$B$87,20,IF(S259=Datos!$B$88,25,0)))))))/100)+((IF(T259=Datos!$B$83,0,IF(T259=Datos!$B$84,5,IF(T259=Datos!$B$85,10,IF(T259=Datos!$B$86,15,IF(T259=Datos!$B$87,20,IF(T259=Datos!$B$88,25,0)))))))/100)+((IF(U259=Datos!$B$83,0,IF(U259=Datos!$B$84,5,IF(U259=Datos!$B$85,10,IF(U259=Datos!$B$86,15,IF(U259=Datos!$B$87,20,IF(U259=Datos!$B$88,25,0)))))))/100)+((IF(V259=Datos!$B$83,0,IF(V259=Datos!$B$84,5,IF(V259=Datos!$B$85,10,IF(V259=Datos!$B$86,15,IF(V259=Datos!$B$87,20,IF(V259=Datos!$B$88,25,0)))))))/100)</f>
        <v>0</v>
      </c>
      <c r="X259" s="436"/>
      <c r="Y259" s="426"/>
      <c r="Z259" s="423"/>
      <c r="AA259" s="426"/>
      <c r="AB259" s="429"/>
      <c r="AC259" s="65"/>
    </row>
    <row r="260" spans="2:29" s="5" customFormat="1" ht="30" customHeight="1">
      <c r="B260" s="299"/>
      <c r="C260" s="439"/>
      <c r="D260" s="439"/>
      <c r="E260" s="443"/>
      <c r="F260" s="444"/>
      <c r="G260" s="246"/>
      <c r="H260" s="62"/>
      <c r="I260" s="63"/>
      <c r="J260" s="432"/>
      <c r="K260" s="432"/>
      <c r="L260" s="429"/>
      <c r="M260" s="63"/>
      <c r="N260" s="62"/>
      <c r="O260" s="62"/>
      <c r="P260" s="62"/>
      <c r="Q260" s="62"/>
      <c r="R260" s="63"/>
      <c r="S260" s="62"/>
      <c r="T260" s="62"/>
      <c r="U260" s="62"/>
      <c r="V260" s="62"/>
      <c r="W260" s="64">
        <f>((IF(S260=Datos!$B$83,0,IF(S260=Datos!$B$84,5,IF(S260=Datos!$B$85,10,IF(S260=Datos!$B$86,15,IF(S260=Datos!$B$87,20,IF(S260=Datos!$B$88,25,0)))))))/100)+((IF(T260=Datos!$B$83,0,IF(T260=Datos!$B$84,5,IF(T260=Datos!$B$85,10,IF(T260=Datos!$B$86,15,IF(T260=Datos!$B$87,20,IF(T260=Datos!$B$88,25,0)))))))/100)+((IF(U260=Datos!$B$83,0,IF(U260=Datos!$B$84,5,IF(U260=Datos!$B$85,10,IF(U260=Datos!$B$86,15,IF(U260=Datos!$B$87,20,IF(U260=Datos!$B$88,25,0)))))))/100)+((IF(V260=Datos!$B$83,0,IF(V260=Datos!$B$84,5,IF(V260=Datos!$B$85,10,IF(V260=Datos!$B$86,15,IF(V260=Datos!$B$87,20,IF(V260=Datos!$B$88,25,0)))))))/100)</f>
        <v>0</v>
      </c>
      <c r="X260" s="436"/>
      <c r="Y260" s="426"/>
      <c r="Z260" s="423"/>
      <c r="AA260" s="426"/>
      <c r="AB260" s="429"/>
      <c r="AC260" s="65"/>
    </row>
    <row r="261" spans="2:29" s="5" customFormat="1" ht="30" customHeight="1">
      <c r="B261" s="299"/>
      <c r="C261" s="439"/>
      <c r="D261" s="439"/>
      <c r="E261" s="443"/>
      <c r="F261" s="444"/>
      <c r="G261" s="246"/>
      <c r="H261" s="62"/>
      <c r="I261" s="63"/>
      <c r="J261" s="432"/>
      <c r="K261" s="432"/>
      <c r="L261" s="429"/>
      <c r="M261" s="63"/>
      <c r="N261" s="62"/>
      <c r="O261" s="62"/>
      <c r="P261" s="62"/>
      <c r="Q261" s="62"/>
      <c r="R261" s="63"/>
      <c r="S261" s="62"/>
      <c r="T261" s="62"/>
      <c r="U261" s="62"/>
      <c r="V261" s="62"/>
      <c r="W261" s="64">
        <f>((IF(S261=Datos!$B$83,0,IF(S261=Datos!$B$84,5,IF(S261=Datos!$B$85,10,IF(S261=Datos!$B$86,15,IF(S261=Datos!$B$87,20,IF(S261=Datos!$B$88,25,0)))))))/100)+((IF(T261=Datos!$B$83,0,IF(T261=Datos!$B$84,5,IF(T261=Datos!$B$85,10,IF(T261=Datos!$B$86,15,IF(T261=Datos!$B$87,20,IF(T261=Datos!$B$88,25,0)))))))/100)+((IF(U261=Datos!$B$83,0,IF(U261=Datos!$B$84,5,IF(U261=Datos!$B$85,10,IF(U261=Datos!$B$86,15,IF(U261=Datos!$B$87,20,IF(U261=Datos!$B$88,25,0)))))))/100)+((IF(V261=Datos!$B$83,0,IF(V261=Datos!$B$84,5,IF(V261=Datos!$B$85,10,IF(V261=Datos!$B$86,15,IF(V261=Datos!$B$87,20,IF(V261=Datos!$B$88,25,0)))))))/100)</f>
        <v>0</v>
      </c>
      <c r="X261" s="436"/>
      <c r="Y261" s="426"/>
      <c r="Z261" s="423"/>
      <c r="AA261" s="426"/>
      <c r="AB261" s="429"/>
      <c r="AC261" s="65"/>
    </row>
    <row r="262" spans="2:29" s="5" customFormat="1" ht="30" customHeight="1" thickBot="1">
      <c r="B262" s="300"/>
      <c r="C262" s="440"/>
      <c r="D262" s="440"/>
      <c r="E262" s="445"/>
      <c r="F262" s="446"/>
      <c r="G262" s="247"/>
      <c r="H262" s="88"/>
      <c r="I262" s="86"/>
      <c r="J262" s="433"/>
      <c r="K262" s="433"/>
      <c r="L262" s="430"/>
      <c r="M262" s="86"/>
      <c r="N262" s="88"/>
      <c r="O262" s="88"/>
      <c r="P262" s="88"/>
      <c r="Q262" s="88"/>
      <c r="R262" s="86"/>
      <c r="S262" s="88"/>
      <c r="T262" s="88"/>
      <c r="U262" s="88"/>
      <c r="V262" s="88"/>
      <c r="W262" s="87">
        <f>((IF(S262=Datos!$B$83,0,IF(S262=Datos!$B$84,5,IF(S262=Datos!$B$85,10,IF(S262=Datos!$B$86,15,IF(S262=Datos!$B$87,20,IF(S262=Datos!$B$88,25,0)))))))/100)+((IF(T262=Datos!$B$83,0,IF(T262=Datos!$B$84,5,IF(T262=Datos!$B$85,10,IF(T262=Datos!$B$86,15,IF(T262=Datos!$B$87,20,IF(T262=Datos!$B$88,25,0)))))))/100)+((IF(U262=Datos!$B$83,0,IF(U262=Datos!$B$84,5,IF(U262=Datos!$B$85,10,IF(U262=Datos!$B$86,15,IF(U262=Datos!$B$87,20,IF(U262=Datos!$B$88,25,0)))))))/100)+((IF(V262=Datos!$B$83,0,IF(V262=Datos!$B$84,5,IF(V262=Datos!$B$85,10,IF(V262=Datos!$B$86,15,IF(V262=Datos!$B$87,20,IF(V262=Datos!$B$88,25,0)))))))/100)</f>
        <v>0</v>
      </c>
      <c r="X262" s="437"/>
      <c r="Y262" s="427"/>
      <c r="Z262" s="424"/>
      <c r="AA262" s="427"/>
      <c r="AB262" s="430"/>
      <c r="AC262" s="69"/>
    </row>
    <row r="263" spans="2:29" s="5" customFormat="1" ht="30" customHeight="1">
      <c r="B263" s="298" t="str">
        <f>IF(Menú!$C$7="","-",Menú!$C$7)</f>
        <v>-</v>
      </c>
      <c r="C263" s="438"/>
      <c r="D263" s="438" t="str">
        <f>IF(B263="-","-",VLOOKUP(B263,Datos!$B$3:$C$25,2,FALSE))</f>
        <v>-</v>
      </c>
      <c r="E263" s="441"/>
      <c r="F263" s="442"/>
      <c r="G263" s="245"/>
      <c r="H263" s="83"/>
      <c r="I263" s="84"/>
      <c r="J263" s="431"/>
      <c r="K263" s="431"/>
      <c r="L263" s="428" t="str">
        <f>IF(AND(J263=Datos!$B$186,K263=Datos!$B$193),Datos!$D$186,IF(AND(J263=Datos!$B$186,K263=Datos!$B$194),Datos!$E$186,IF(AND(J263=Datos!$B$186,K263=Datos!$B$195),Datos!$F$186,IF(AND(J263=Datos!$B$186,K263=Datos!$B$196),Datos!$G$186,IF(AND(J263=Datos!$B$186,K263=Datos!$B$197),Datos!$H$186,IF(AND(J263=Datos!$B$187,K263=Datos!$B$193),Datos!$D$187,IF(AND(J263=Datos!$B$187,K263=Datos!$B$194),Datos!$E$187,IF(AND(J263=Datos!$B$187,K263=Datos!$B$195),Datos!$F$187,IF(AND(J263=Datos!$B$187,K263=Datos!$B$196),Datos!$G$187,IF(AND(J263=Datos!$B$187,K263=Datos!$B$197),Datos!$H$187,IF(AND(J263=Datos!$B$188,K263=Datos!$B$193),Datos!$D$188,IF(AND(J263=Datos!$B$188,K263=Datos!$B$194),Datos!$E$188,IF(AND(J263=Datos!$B$188,K263=Datos!$B$195),Datos!$F$188,IF(AND(J263=Datos!$B$188,K263=Datos!$B$196),Datos!$G$188,IF(AND(J263=Datos!$B$188,K263=Datos!$B$197),Datos!$H$188,IF(AND(J263=Datos!$B$189,K263=Datos!$B$193),Datos!$D$189,IF(AND(J263=Datos!$B$189,K263=Datos!$B$194),Datos!$E$189,IF(AND(J263=Datos!$B$189,K263=Datos!$B$195),Datos!$F$189,IF(AND(J263=Datos!$B$189,K263=Datos!$B$196),Datos!$G$189,IF(AND(J263=Datos!$B$189,K263=Datos!$B$197),Datos!$H$189,IF(AND(J263=Datos!$B$190,K263=Datos!$B$193),Datos!$D$190,IF(AND(J263=Datos!$B$190,K263=Datos!$B$194),Datos!$E$190,IF(AND(J263=Datos!$B$190,K263=Datos!$B$195),Datos!$F$190,IF(AND(J263=Datos!$B$190,K263=Datos!$B$196),Datos!$G$190,IF(AND(J263=Datos!$B$190,K263=Datos!$B$197),Datos!$H$190,"-")))))))))))))))))))))))))</f>
        <v>-</v>
      </c>
      <c r="M263" s="84"/>
      <c r="N263" s="83"/>
      <c r="O263" s="83"/>
      <c r="P263" s="83"/>
      <c r="Q263" s="83"/>
      <c r="R263" s="84"/>
      <c r="S263" s="83"/>
      <c r="T263" s="83"/>
      <c r="U263" s="83"/>
      <c r="V263" s="83"/>
      <c r="W263" s="82">
        <f>((IF(S263=Datos!$B$83,0,IF(S263=Datos!$B$84,5,IF(S263=Datos!$B$85,10,IF(S263=Datos!$B$86,15,IF(S263=Datos!$B$87,20,IF(S263=Datos!$B$88,25,0)))))))/100)+((IF(T263=Datos!$B$83,0,IF(T263=Datos!$B$84,5,IF(T263=Datos!$B$85,10,IF(T263=Datos!$B$86,15,IF(T263=Datos!$B$87,20,IF(T263=Datos!$B$88,25,0)))))))/100)+((IF(U263=Datos!$B$83,0,IF(U263=Datos!$B$84,5,IF(U263=Datos!$B$85,10,IF(U263=Datos!$B$86,15,IF(U263=Datos!$B$87,20,IF(U263=Datos!$B$88,25,0)))))))/100)+((IF(V263=Datos!$B$83,0,IF(V263=Datos!$B$84,5,IF(V263=Datos!$B$85,10,IF(V263=Datos!$B$86,15,IF(V263=Datos!$B$87,20,IF(V263=Datos!$B$88,25,0)))))))/100)</f>
        <v>0</v>
      </c>
      <c r="X263" s="435">
        <f>IF(ISERROR((IF(R263=Datos!$B$80,W263,0)+IF(R264=Datos!$B$80,W264,0)+IF(R265=Datos!$B$80,W265,0)+IF(R266=Datos!$B$80,W266,0)+IF(R267=Datos!$B$80,W267,0)+IF(R268=Datos!$B$80,W268,0))/(IF(R263=Datos!$B$80,1,0)+IF(R264=Datos!$B$80,1,0)+IF(R265=Datos!$B$80,1,0)+IF(R266=Datos!$B$80,1,0)+IF(R267=Datos!$B$80,1,0)+IF(R268=Datos!$B$80,1,0))),0,(IF(R263=Datos!$B$80,W263,0)+IF(R264=Datos!$B$80,W264,0)+IF(R265=Datos!$B$80,W265,0)+IF(R266=Datos!$B$80,W266,0)+IF(R267=Datos!$B$80,W267,0)+IF(R268=Datos!$B$80,W268,0))/(IF(R263=Datos!$B$80,1,0)+IF(R264=Datos!$B$80,1,0)+IF(R265=Datos!$B$80,1,0)+IF(R266=Datos!$B$80,1,0)+IF(R267=Datos!$B$80,1,0)+IF(R268=Datos!$B$80,1,0)))</f>
        <v>0</v>
      </c>
      <c r="Y263" s="425" t="str">
        <f>IF(J263="","-",(IF(X263&gt;0,(IF(J263=Datos!$B$65,Datos!$B$65,IF(AND(J263=Datos!$B$66,X263&gt;0.49),Datos!$B$65,IF(AND(J263=Datos!$B$67,X263&gt;0.74),Datos!$B$65,IF(AND(J263=Datos!$B$67,X263&lt;0.75,X263&gt;0.49),Datos!$B$66,IF(AND(J263=Datos!$B$68,X263&gt;0.74),Datos!$B$66,IF(AND(J263=Datos!$B$68,X263&lt;0.75,X263&gt;0.49),Datos!$B$67,IF(AND(J263=Datos!$B$69,X263&gt;0.74),Datos!$B$67,IF(AND(J263=Datos!$B$69,X263&lt;0.75,X263&gt;0.49),Datos!$B$68,J263))))))))),J263)))</f>
        <v>-</v>
      </c>
      <c r="Z263" s="422">
        <f>IF(ISERROR((IF(R263=Datos!$B$79,W263,0)+IF(R264=Datos!$B$79,W264,0)+IF(R265=Datos!$B$79,W265,0)+IF(R266=Datos!$B$79,W266,0)+IF(R267=Datos!$B$79,W267,0)+IF(R268=Datos!$B$79,W268,0))/(IF(R263=Datos!$B$79,1,0)+IF(R264=Datos!$B$79,1,0)+IF(R265=Datos!$B$79,1,0)+IF(R266=Datos!$B$79,1,0)+IF(R267=Datos!$B$79,1,0)+IF(R268=Datos!$B$79,1,0))),0,(IF(R263=Datos!$B$79,W263,0)+IF(R264=Datos!$B$79,W264,0)+IF(R265=Datos!$B$79,W265,0)+IF(R266=Datos!$B$79,W266,0)+IF(R267=Datos!$B$79,W267,0)+IF(R268=Datos!$B$79,W268,0))/(IF(R263=Datos!$B$79,1,0)+IF(R264=Datos!$B$79,1,0)+IF(R265=Datos!$B$79,1,0)+IF(R266=Datos!$B$79,1,0)+IF(R267=Datos!$B$79,1,0)+IF(R268=Datos!$B$79,1,0)))</f>
        <v>0</v>
      </c>
      <c r="AA263" s="425" t="str">
        <f>IF(K263="","-",(IF(Z263&gt;0,(IF(K263=Datos!$B$72,Datos!$B$72,IF(AND(K263=Datos!$B$73,Z263&gt;0.49),Datos!$B$72,IF(AND(K263=Datos!$B$74,Z263&gt;0.74),Datos!$B$72,IF(AND(K263=Datos!$B$74,Z263&lt;0.75,Z263&gt;0.49),Datos!$B$73,IF(AND(K263=Datos!$B$75,Z263&gt;0.74),Datos!$B$73,IF(AND(K263=Datos!$B$75,Z263&lt;0.75,Z263&gt;0.49),Datos!$B$74,IF(AND(K263=Datos!$B$76,Z263&gt;0.74),Datos!$B$74,IF(AND(K263=Datos!$B$76,Z263&lt;0.75,Z263&gt;0.49),Datos!$B$75,K263))))))))),K263)))</f>
        <v>-</v>
      </c>
      <c r="AB263" s="428" t="str">
        <f>IF(AND(Y263=Datos!$B$186,AA263=Datos!$B$193),Datos!$D$186,IF(AND(Y263=Datos!$B$186,AA263=Datos!$B$194),Datos!$E$186,IF(AND(Y263=Datos!$B$186,AA263=Datos!$B$195),Datos!$F$186,IF(AND(Y263=Datos!$B$186,AA263=Datos!$B$196),Datos!$G$186,IF(AND(Y263=Datos!$B$186,AA263=Datos!$B$197),Datos!$H$186,IF(AND(Y263=Datos!$B$187,AA263=Datos!$B$193),Datos!$D$187,IF(AND(Y263=Datos!$B$187,AA263=Datos!$B$194),Datos!$E$187,IF(AND(Y263=Datos!$B$187,AA263=Datos!$B$195),Datos!$F$187,IF(AND(Y263=Datos!$B$187,AA263=Datos!$B$196),Datos!$G$187,IF(AND(Y263=Datos!$B$187,AA263=Datos!$B$197),Datos!$H$187,IF(AND(Y263=Datos!$B$188,AA263=Datos!$B$193),Datos!$D$188,IF(AND(Y263=Datos!$B$188,AA263=Datos!$B$194),Datos!$E$188,IF(AND(Y263=Datos!$B$188,AA263=Datos!$B$195),Datos!$F$188,IF(AND(Y263=Datos!$B$188,AA263=Datos!$B$196),Datos!$G$188,IF(AND(Y263=Datos!$B$188,AA263=Datos!$B$197),Datos!$H$188,IF(AND(Y263=Datos!$B$189,AA263=Datos!$B$193),Datos!$D$189,IF(AND(Y263=Datos!$B$189,AA263=Datos!$B$194),Datos!$E$189,IF(AND(Y263=Datos!$B$189,AA263=Datos!$B$195),Datos!$F$189,IF(AND(Y263=Datos!$B$189,AA263=Datos!$B$196),Datos!$G$189,IF(AND(Y263=Datos!$B$189,AA263=Datos!$B$197),Datos!$H$189,IF(AND(Y263=Datos!$B$190,AA263=Datos!$B$193),Datos!$D$190,IF(AND(Y263=Datos!$B$190,AA263=Datos!$B$194),Datos!$E$190,IF(AND(Y263=Datos!$B$190,AA263=Datos!$B$195),Datos!$F$190,IF(AND(Y263=Datos!$B$190,AA263=Datos!$B$196),Datos!$G$190,IF(AND(Y263=Datos!$B$190,AA263=Datos!$B$197),Datos!$H$190,"-")))))))))))))))))))))))))</f>
        <v>-</v>
      </c>
      <c r="AC263" s="61"/>
    </row>
    <row r="264" spans="2:29" s="5" customFormat="1" ht="30" customHeight="1">
      <c r="B264" s="299"/>
      <c r="C264" s="439"/>
      <c r="D264" s="439"/>
      <c r="E264" s="443"/>
      <c r="F264" s="444"/>
      <c r="G264" s="246"/>
      <c r="H264" s="62"/>
      <c r="I264" s="63"/>
      <c r="J264" s="432"/>
      <c r="K264" s="432"/>
      <c r="L264" s="429"/>
      <c r="M264" s="63"/>
      <c r="N264" s="62"/>
      <c r="O264" s="62"/>
      <c r="P264" s="62"/>
      <c r="Q264" s="62"/>
      <c r="R264" s="63"/>
      <c r="S264" s="62"/>
      <c r="T264" s="62"/>
      <c r="U264" s="62"/>
      <c r="V264" s="62"/>
      <c r="W264" s="64">
        <f>((IF(S264=Datos!$B$83,0,IF(S264=Datos!$B$84,5,IF(S264=Datos!$B$85,10,IF(S264=Datos!$B$86,15,IF(S264=Datos!$B$87,20,IF(S264=Datos!$B$88,25,0)))))))/100)+((IF(T264=Datos!$B$83,0,IF(T264=Datos!$B$84,5,IF(T264=Datos!$B$85,10,IF(T264=Datos!$B$86,15,IF(T264=Datos!$B$87,20,IF(T264=Datos!$B$88,25,0)))))))/100)+((IF(U264=Datos!$B$83,0,IF(U264=Datos!$B$84,5,IF(U264=Datos!$B$85,10,IF(U264=Datos!$B$86,15,IF(U264=Datos!$B$87,20,IF(U264=Datos!$B$88,25,0)))))))/100)+((IF(V264=Datos!$B$83,0,IF(V264=Datos!$B$84,5,IF(V264=Datos!$B$85,10,IF(V264=Datos!$B$86,15,IF(V264=Datos!$B$87,20,IF(V264=Datos!$B$88,25,0)))))))/100)</f>
        <v>0</v>
      </c>
      <c r="X264" s="436"/>
      <c r="Y264" s="426"/>
      <c r="Z264" s="423"/>
      <c r="AA264" s="426"/>
      <c r="AB264" s="429"/>
      <c r="AC264" s="65"/>
    </row>
    <row r="265" spans="2:29" s="5" customFormat="1" ht="30" customHeight="1">
      <c r="B265" s="299"/>
      <c r="C265" s="439"/>
      <c r="D265" s="439"/>
      <c r="E265" s="443"/>
      <c r="F265" s="444"/>
      <c r="G265" s="246"/>
      <c r="H265" s="62"/>
      <c r="I265" s="63"/>
      <c r="J265" s="432"/>
      <c r="K265" s="432"/>
      <c r="L265" s="429"/>
      <c r="M265" s="63"/>
      <c r="N265" s="62"/>
      <c r="O265" s="62"/>
      <c r="P265" s="62"/>
      <c r="Q265" s="62"/>
      <c r="R265" s="63"/>
      <c r="S265" s="62"/>
      <c r="T265" s="62"/>
      <c r="U265" s="62"/>
      <c r="V265" s="62"/>
      <c r="W265" s="64">
        <f>((IF(S265=Datos!$B$83,0,IF(S265=Datos!$B$84,5,IF(S265=Datos!$B$85,10,IF(S265=Datos!$B$86,15,IF(S265=Datos!$B$87,20,IF(S265=Datos!$B$88,25,0)))))))/100)+((IF(T265=Datos!$B$83,0,IF(T265=Datos!$B$84,5,IF(T265=Datos!$B$85,10,IF(T265=Datos!$B$86,15,IF(T265=Datos!$B$87,20,IF(T265=Datos!$B$88,25,0)))))))/100)+((IF(U265=Datos!$B$83,0,IF(U265=Datos!$B$84,5,IF(U265=Datos!$B$85,10,IF(U265=Datos!$B$86,15,IF(U265=Datos!$B$87,20,IF(U265=Datos!$B$88,25,0)))))))/100)+((IF(V265=Datos!$B$83,0,IF(V265=Datos!$B$84,5,IF(V265=Datos!$B$85,10,IF(V265=Datos!$B$86,15,IF(V265=Datos!$B$87,20,IF(V265=Datos!$B$88,25,0)))))))/100)</f>
        <v>0</v>
      </c>
      <c r="X265" s="436"/>
      <c r="Y265" s="426"/>
      <c r="Z265" s="423"/>
      <c r="AA265" s="426"/>
      <c r="AB265" s="429"/>
      <c r="AC265" s="65"/>
    </row>
    <row r="266" spans="2:29" s="5" customFormat="1" ht="30" customHeight="1">
      <c r="B266" s="299"/>
      <c r="C266" s="439"/>
      <c r="D266" s="439"/>
      <c r="E266" s="443"/>
      <c r="F266" s="444"/>
      <c r="G266" s="246"/>
      <c r="H266" s="62"/>
      <c r="I266" s="63"/>
      <c r="J266" s="432"/>
      <c r="K266" s="432"/>
      <c r="L266" s="429"/>
      <c r="M266" s="63"/>
      <c r="N266" s="62"/>
      <c r="O266" s="62"/>
      <c r="P266" s="62"/>
      <c r="Q266" s="62"/>
      <c r="R266" s="63"/>
      <c r="S266" s="62"/>
      <c r="T266" s="62"/>
      <c r="U266" s="62"/>
      <c r="V266" s="62"/>
      <c r="W266" s="64">
        <f>((IF(S266=Datos!$B$83,0,IF(S266=Datos!$B$84,5,IF(S266=Datos!$B$85,10,IF(S266=Datos!$B$86,15,IF(S266=Datos!$B$87,20,IF(S266=Datos!$B$88,25,0)))))))/100)+((IF(T266=Datos!$B$83,0,IF(T266=Datos!$B$84,5,IF(T266=Datos!$B$85,10,IF(T266=Datos!$B$86,15,IF(T266=Datos!$B$87,20,IF(T266=Datos!$B$88,25,0)))))))/100)+((IF(U266=Datos!$B$83,0,IF(U266=Datos!$B$84,5,IF(U266=Datos!$B$85,10,IF(U266=Datos!$B$86,15,IF(U266=Datos!$B$87,20,IF(U266=Datos!$B$88,25,0)))))))/100)+((IF(V266=Datos!$B$83,0,IF(V266=Datos!$B$84,5,IF(V266=Datos!$B$85,10,IF(V266=Datos!$B$86,15,IF(V266=Datos!$B$87,20,IF(V266=Datos!$B$88,25,0)))))))/100)</f>
        <v>0</v>
      </c>
      <c r="X266" s="436"/>
      <c r="Y266" s="426"/>
      <c r="Z266" s="423"/>
      <c r="AA266" s="426"/>
      <c r="AB266" s="429"/>
      <c r="AC266" s="65"/>
    </row>
    <row r="267" spans="2:29" s="5" customFormat="1" ht="30" customHeight="1">
      <c r="B267" s="299"/>
      <c r="C267" s="439"/>
      <c r="D267" s="439"/>
      <c r="E267" s="443"/>
      <c r="F267" s="444"/>
      <c r="G267" s="246"/>
      <c r="H267" s="62"/>
      <c r="I267" s="63"/>
      <c r="J267" s="432"/>
      <c r="K267" s="432"/>
      <c r="L267" s="429"/>
      <c r="M267" s="63"/>
      <c r="N267" s="62"/>
      <c r="O267" s="62"/>
      <c r="P267" s="62"/>
      <c r="Q267" s="62"/>
      <c r="R267" s="63"/>
      <c r="S267" s="62"/>
      <c r="T267" s="62"/>
      <c r="U267" s="62"/>
      <c r="V267" s="62"/>
      <c r="W267" s="64">
        <f>((IF(S267=Datos!$B$83,0,IF(S267=Datos!$B$84,5,IF(S267=Datos!$B$85,10,IF(S267=Datos!$B$86,15,IF(S267=Datos!$B$87,20,IF(S267=Datos!$B$88,25,0)))))))/100)+((IF(T267=Datos!$B$83,0,IF(T267=Datos!$B$84,5,IF(T267=Datos!$B$85,10,IF(T267=Datos!$B$86,15,IF(T267=Datos!$B$87,20,IF(T267=Datos!$B$88,25,0)))))))/100)+((IF(U267=Datos!$B$83,0,IF(U267=Datos!$B$84,5,IF(U267=Datos!$B$85,10,IF(U267=Datos!$B$86,15,IF(U267=Datos!$B$87,20,IF(U267=Datos!$B$88,25,0)))))))/100)+((IF(V267=Datos!$B$83,0,IF(V267=Datos!$B$84,5,IF(V267=Datos!$B$85,10,IF(V267=Datos!$B$86,15,IF(V267=Datos!$B$87,20,IF(V267=Datos!$B$88,25,0)))))))/100)</f>
        <v>0</v>
      </c>
      <c r="X267" s="436"/>
      <c r="Y267" s="426"/>
      <c r="Z267" s="423"/>
      <c r="AA267" s="426"/>
      <c r="AB267" s="429"/>
      <c r="AC267" s="65"/>
    </row>
    <row r="268" spans="2:29" s="5" customFormat="1" ht="30" customHeight="1" thickBot="1">
      <c r="B268" s="300"/>
      <c r="C268" s="440"/>
      <c r="D268" s="440"/>
      <c r="E268" s="445"/>
      <c r="F268" s="446"/>
      <c r="G268" s="247"/>
      <c r="H268" s="88"/>
      <c r="I268" s="86"/>
      <c r="J268" s="433"/>
      <c r="K268" s="433"/>
      <c r="L268" s="430"/>
      <c r="M268" s="86"/>
      <c r="N268" s="88"/>
      <c r="O268" s="88"/>
      <c r="P268" s="88"/>
      <c r="Q268" s="88"/>
      <c r="R268" s="86"/>
      <c r="S268" s="88"/>
      <c r="T268" s="88"/>
      <c r="U268" s="88"/>
      <c r="V268" s="88"/>
      <c r="W268" s="87">
        <f>((IF(S268=Datos!$B$83,0,IF(S268=Datos!$B$84,5,IF(S268=Datos!$B$85,10,IF(S268=Datos!$B$86,15,IF(S268=Datos!$B$87,20,IF(S268=Datos!$B$88,25,0)))))))/100)+((IF(T268=Datos!$B$83,0,IF(T268=Datos!$B$84,5,IF(T268=Datos!$B$85,10,IF(T268=Datos!$B$86,15,IF(T268=Datos!$B$87,20,IF(T268=Datos!$B$88,25,0)))))))/100)+((IF(U268=Datos!$B$83,0,IF(U268=Datos!$B$84,5,IF(U268=Datos!$B$85,10,IF(U268=Datos!$B$86,15,IF(U268=Datos!$B$87,20,IF(U268=Datos!$B$88,25,0)))))))/100)+((IF(V268=Datos!$B$83,0,IF(V268=Datos!$B$84,5,IF(V268=Datos!$B$85,10,IF(V268=Datos!$B$86,15,IF(V268=Datos!$B$87,20,IF(V268=Datos!$B$88,25,0)))))))/100)</f>
        <v>0</v>
      </c>
      <c r="X268" s="437"/>
      <c r="Y268" s="427"/>
      <c r="Z268" s="424"/>
      <c r="AA268" s="427"/>
      <c r="AB268" s="430"/>
      <c r="AC268" s="69"/>
    </row>
    <row r="269" spans="2:29" s="5" customFormat="1" ht="30" customHeight="1">
      <c r="B269" s="298" t="str">
        <f>IF(Menú!$C$7="","-",Menú!$C$7)</f>
        <v>-</v>
      </c>
      <c r="C269" s="438"/>
      <c r="D269" s="438" t="str">
        <f>IF(B269="-","-",VLOOKUP(B269,Datos!$B$3:$C$25,2,FALSE))</f>
        <v>-</v>
      </c>
      <c r="E269" s="441"/>
      <c r="F269" s="442"/>
      <c r="G269" s="245"/>
      <c r="H269" s="83"/>
      <c r="I269" s="84"/>
      <c r="J269" s="431"/>
      <c r="K269" s="431"/>
      <c r="L269" s="428" t="str">
        <f>IF(AND(J269=Datos!$B$186,K269=Datos!$B$193),Datos!$D$186,IF(AND(J269=Datos!$B$186,K269=Datos!$B$194),Datos!$E$186,IF(AND(J269=Datos!$B$186,K269=Datos!$B$195),Datos!$F$186,IF(AND(J269=Datos!$B$186,K269=Datos!$B$196),Datos!$G$186,IF(AND(J269=Datos!$B$186,K269=Datos!$B$197),Datos!$H$186,IF(AND(J269=Datos!$B$187,K269=Datos!$B$193),Datos!$D$187,IF(AND(J269=Datos!$B$187,K269=Datos!$B$194),Datos!$E$187,IF(AND(J269=Datos!$B$187,K269=Datos!$B$195),Datos!$F$187,IF(AND(J269=Datos!$B$187,K269=Datos!$B$196),Datos!$G$187,IF(AND(J269=Datos!$B$187,K269=Datos!$B$197),Datos!$H$187,IF(AND(J269=Datos!$B$188,K269=Datos!$B$193),Datos!$D$188,IF(AND(J269=Datos!$B$188,K269=Datos!$B$194),Datos!$E$188,IF(AND(J269=Datos!$B$188,K269=Datos!$B$195),Datos!$F$188,IF(AND(J269=Datos!$B$188,K269=Datos!$B$196),Datos!$G$188,IF(AND(J269=Datos!$B$188,K269=Datos!$B$197),Datos!$H$188,IF(AND(J269=Datos!$B$189,K269=Datos!$B$193),Datos!$D$189,IF(AND(J269=Datos!$B$189,K269=Datos!$B$194),Datos!$E$189,IF(AND(J269=Datos!$B$189,K269=Datos!$B$195),Datos!$F$189,IF(AND(J269=Datos!$B$189,K269=Datos!$B$196),Datos!$G$189,IF(AND(J269=Datos!$B$189,K269=Datos!$B$197),Datos!$H$189,IF(AND(J269=Datos!$B$190,K269=Datos!$B$193),Datos!$D$190,IF(AND(J269=Datos!$B$190,K269=Datos!$B$194),Datos!$E$190,IF(AND(J269=Datos!$B$190,K269=Datos!$B$195),Datos!$F$190,IF(AND(J269=Datos!$B$190,K269=Datos!$B$196),Datos!$G$190,IF(AND(J269=Datos!$B$190,K269=Datos!$B$197),Datos!$H$190,"-")))))))))))))))))))))))))</f>
        <v>-</v>
      </c>
      <c r="M269" s="84"/>
      <c r="N269" s="83"/>
      <c r="O269" s="83"/>
      <c r="P269" s="83"/>
      <c r="Q269" s="83"/>
      <c r="R269" s="84"/>
      <c r="S269" s="83"/>
      <c r="T269" s="83"/>
      <c r="U269" s="83"/>
      <c r="V269" s="83"/>
      <c r="W269" s="82">
        <f>((IF(S269=Datos!$B$83,0,IF(S269=Datos!$B$84,5,IF(S269=Datos!$B$85,10,IF(S269=Datos!$B$86,15,IF(S269=Datos!$B$87,20,IF(S269=Datos!$B$88,25,0)))))))/100)+((IF(T269=Datos!$B$83,0,IF(T269=Datos!$B$84,5,IF(T269=Datos!$B$85,10,IF(T269=Datos!$B$86,15,IF(T269=Datos!$B$87,20,IF(T269=Datos!$B$88,25,0)))))))/100)+((IF(U269=Datos!$B$83,0,IF(U269=Datos!$B$84,5,IF(U269=Datos!$B$85,10,IF(U269=Datos!$B$86,15,IF(U269=Datos!$B$87,20,IF(U269=Datos!$B$88,25,0)))))))/100)+((IF(V269=Datos!$B$83,0,IF(V269=Datos!$B$84,5,IF(V269=Datos!$B$85,10,IF(V269=Datos!$B$86,15,IF(V269=Datos!$B$87,20,IF(V269=Datos!$B$88,25,0)))))))/100)</f>
        <v>0</v>
      </c>
      <c r="X269" s="435">
        <f>IF(ISERROR((IF(R269=Datos!$B$80,W269,0)+IF(R270=Datos!$B$80,W270,0)+IF(R271=Datos!$B$80,W271,0)+IF(R272=Datos!$B$80,W272,0)+IF(R273=Datos!$B$80,W273,0)+IF(R274=Datos!$B$80,W274,0))/(IF(R269=Datos!$B$80,1,0)+IF(R270=Datos!$B$80,1,0)+IF(R271=Datos!$B$80,1,0)+IF(R272=Datos!$B$80,1,0)+IF(R273=Datos!$B$80,1,0)+IF(R274=Datos!$B$80,1,0))),0,(IF(R269=Datos!$B$80,W269,0)+IF(R270=Datos!$B$80,W270,0)+IF(R271=Datos!$B$80,W271,0)+IF(R272=Datos!$B$80,W272,0)+IF(R273=Datos!$B$80,W273,0)+IF(R274=Datos!$B$80,W274,0))/(IF(R269=Datos!$B$80,1,0)+IF(R270=Datos!$B$80,1,0)+IF(R271=Datos!$B$80,1,0)+IF(R272=Datos!$B$80,1,0)+IF(R273=Datos!$B$80,1,0)+IF(R274=Datos!$B$80,1,0)))</f>
        <v>0</v>
      </c>
      <c r="Y269" s="425" t="str">
        <f>IF(J269="","-",(IF(X269&gt;0,(IF(J269=Datos!$B$65,Datos!$B$65,IF(AND(J269=Datos!$B$66,X269&gt;0.49),Datos!$B$65,IF(AND(J269=Datos!$B$67,X269&gt;0.74),Datos!$B$65,IF(AND(J269=Datos!$B$67,X269&lt;0.75,X269&gt;0.49),Datos!$B$66,IF(AND(J269=Datos!$B$68,X269&gt;0.74),Datos!$B$66,IF(AND(J269=Datos!$B$68,X269&lt;0.75,X269&gt;0.49),Datos!$B$67,IF(AND(J269=Datos!$B$69,X269&gt;0.74),Datos!$B$67,IF(AND(J269=Datos!$B$69,X269&lt;0.75,X269&gt;0.49),Datos!$B$68,J269))))))))),J269)))</f>
        <v>-</v>
      </c>
      <c r="Z269" s="422">
        <f>IF(ISERROR((IF(R269=Datos!$B$79,W269,0)+IF(R270=Datos!$B$79,W270,0)+IF(R271=Datos!$B$79,W271,0)+IF(R272=Datos!$B$79,W272,0)+IF(R273=Datos!$B$79,W273,0)+IF(R274=Datos!$B$79,W274,0))/(IF(R269=Datos!$B$79,1,0)+IF(R270=Datos!$B$79,1,0)+IF(R271=Datos!$B$79,1,0)+IF(R272=Datos!$B$79,1,0)+IF(R273=Datos!$B$79,1,0)+IF(R274=Datos!$B$79,1,0))),0,(IF(R269=Datos!$B$79,W269,0)+IF(R270=Datos!$B$79,W270,0)+IF(R271=Datos!$B$79,W271,0)+IF(R272=Datos!$B$79,W272,0)+IF(R273=Datos!$B$79,W273,0)+IF(R274=Datos!$B$79,W274,0))/(IF(R269=Datos!$B$79,1,0)+IF(R270=Datos!$B$79,1,0)+IF(R271=Datos!$B$79,1,0)+IF(R272=Datos!$B$79,1,0)+IF(R273=Datos!$B$79,1,0)+IF(R274=Datos!$B$79,1,0)))</f>
        <v>0</v>
      </c>
      <c r="AA269" s="425" t="str">
        <f>IF(K269="","-",(IF(Z269&gt;0,(IF(K269=Datos!$B$72,Datos!$B$72,IF(AND(K269=Datos!$B$73,Z269&gt;0.49),Datos!$B$72,IF(AND(K269=Datos!$B$74,Z269&gt;0.74),Datos!$B$72,IF(AND(K269=Datos!$B$74,Z269&lt;0.75,Z269&gt;0.49),Datos!$B$73,IF(AND(K269=Datos!$B$75,Z269&gt;0.74),Datos!$B$73,IF(AND(K269=Datos!$B$75,Z269&lt;0.75,Z269&gt;0.49),Datos!$B$74,IF(AND(K269=Datos!$B$76,Z269&gt;0.74),Datos!$B$74,IF(AND(K269=Datos!$B$76,Z269&lt;0.75,Z269&gt;0.49),Datos!$B$75,K269))))))))),K269)))</f>
        <v>-</v>
      </c>
      <c r="AB269" s="428" t="str">
        <f>IF(AND(Y269=Datos!$B$186,AA269=Datos!$B$193),Datos!$D$186,IF(AND(Y269=Datos!$B$186,AA269=Datos!$B$194),Datos!$E$186,IF(AND(Y269=Datos!$B$186,AA269=Datos!$B$195),Datos!$F$186,IF(AND(Y269=Datos!$B$186,AA269=Datos!$B$196),Datos!$G$186,IF(AND(Y269=Datos!$B$186,AA269=Datos!$B$197),Datos!$H$186,IF(AND(Y269=Datos!$B$187,AA269=Datos!$B$193),Datos!$D$187,IF(AND(Y269=Datos!$B$187,AA269=Datos!$B$194),Datos!$E$187,IF(AND(Y269=Datos!$B$187,AA269=Datos!$B$195),Datos!$F$187,IF(AND(Y269=Datos!$B$187,AA269=Datos!$B$196),Datos!$G$187,IF(AND(Y269=Datos!$B$187,AA269=Datos!$B$197),Datos!$H$187,IF(AND(Y269=Datos!$B$188,AA269=Datos!$B$193),Datos!$D$188,IF(AND(Y269=Datos!$B$188,AA269=Datos!$B$194),Datos!$E$188,IF(AND(Y269=Datos!$B$188,AA269=Datos!$B$195),Datos!$F$188,IF(AND(Y269=Datos!$B$188,AA269=Datos!$B$196),Datos!$G$188,IF(AND(Y269=Datos!$B$188,AA269=Datos!$B$197),Datos!$H$188,IF(AND(Y269=Datos!$B$189,AA269=Datos!$B$193),Datos!$D$189,IF(AND(Y269=Datos!$B$189,AA269=Datos!$B$194),Datos!$E$189,IF(AND(Y269=Datos!$B$189,AA269=Datos!$B$195),Datos!$F$189,IF(AND(Y269=Datos!$B$189,AA269=Datos!$B$196),Datos!$G$189,IF(AND(Y269=Datos!$B$189,AA269=Datos!$B$197),Datos!$H$189,IF(AND(Y269=Datos!$B$190,AA269=Datos!$B$193),Datos!$D$190,IF(AND(Y269=Datos!$B$190,AA269=Datos!$B$194),Datos!$E$190,IF(AND(Y269=Datos!$B$190,AA269=Datos!$B$195),Datos!$F$190,IF(AND(Y269=Datos!$B$190,AA269=Datos!$B$196),Datos!$G$190,IF(AND(Y269=Datos!$B$190,AA269=Datos!$B$197),Datos!$H$190,"-")))))))))))))))))))))))))</f>
        <v>-</v>
      </c>
      <c r="AC269" s="61"/>
    </row>
    <row r="270" spans="2:29" s="5" customFormat="1" ht="30" customHeight="1">
      <c r="B270" s="299"/>
      <c r="C270" s="439"/>
      <c r="D270" s="439"/>
      <c r="E270" s="443"/>
      <c r="F270" s="444"/>
      <c r="G270" s="246"/>
      <c r="H270" s="62"/>
      <c r="I270" s="63"/>
      <c r="J270" s="432"/>
      <c r="K270" s="432"/>
      <c r="L270" s="429"/>
      <c r="M270" s="63"/>
      <c r="N270" s="62"/>
      <c r="O270" s="62"/>
      <c r="P270" s="62"/>
      <c r="Q270" s="62"/>
      <c r="R270" s="63"/>
      <c r="S270" s="62"/>
      <c r="T270" s="62"/>
      <c r="U270" s="62"/>
      <c r="V270" s="62"/>
      <c r="W270" s="64">
        <f>((IF(S270=Datos!$B$83,0,IF(S270=Datos!$B$84,5,IF(S270=Datos!$B$85,10,IF(S270=Datos!$B$86,15,IF(S270=Datos!$B$87,20,IF(S270=Datos!$B$88,25,0)))))))/100)+((IF(T270=Datos!$B$83,0,IF(T270=Datos!$B$84,5,IF(T270=Datos!$B$85,10,IF(T270=Datos!$B$86,15,IF(T270=Datos!$B$87,20,IF(T270=Datos!$B$88,25,0)))))))/100)+((IF(U270=Datos!$B$83,0,IF(U270=Datos!$B$84,5,IF(U270=Datos!$B$85,10,IF(U270=Datos!$B$86,15,IF(U270=Datos!$B$87,20,IF(U270=Datos!$B$88,25,0)))))))/100)+((IF(V270=Datos!$B$83,0,IF(V270=Datos!$B$84,5,IF(V270=Datos!$B$85,10,IF(V270=Datos!$B$86,15,IF(V270=Datos!$B$87,20,IF(V270=Datos!$B$88,25,0)))))))/100)</f>
        <v>0</v>
      </c>
      <c r="X270" s="436"/>
      <c r="Y270" s="426"/>
      <c r="Z270" s="423"/>
      <c r="AA270" s="426"/>
      <c r="AB270" s="429"/>
      <c r="AC270" s="65"/>
    </row>
    <row r="271" spans="2:29" s="5" customFormat="1" ht="30" customHeight="1">
      <c r="B271" s="299"/>
      <c r="C271" s="439"/>
      <c r="D271" s="439"/>
      <c r="E271" s="443"/>
      <c r="F271" s="444"/>
      <c r="G271" s="246"/>
      <c r="H271" s="62"/>
      <c r="I271" s="63"/>
      <c r="J271" s="432"/>
      <c r="K271" s="432"/>
      <c r="L271" s="429"/>
      <c r="M271" s="63"/>
      <c r="N271" s="62"/>
      <c r="O271" s="62"/>
      <c r="P271" s="62"/>
      <c r="Q271" s="62"/>
      <c r="R271" s="63"/>
      <c r="S271" s="62"/>
      <c r="T271" s="62"/>
      <c r="U271" s="62"/>
      <c r="V271" s="62"/>
      <c r="W271" s="64">
        <f>((IF(S271=Datos!$B$83,0,IF(S271=Datos!$B$84,5,IF(S271=Datos!$B$85,10,IF(S271=Datos!$B$86,15,IF(S271=Datos!$B$87,20,IF(S271=Datos!$B$88,25,0)))))))/100)+((IF(T271=Datos!$B$83,0,IF(T271=Datos!$B$84,5,IF(T271=Datos!$B$85,10,IF(T271=Datos!$B$86,15,IF(T271=Datos!$B$87,20,IF(T271=Datos!$B$88,25,0)))))))/100)+((IF(U271=Datos!$B$83,0,IF(U271=Datos!$B$84,5,IF(U271=Datos!$B$85,10,IF(U271=Datos!$B$86,15,IF(U271=Datos!$B$87,20,IF(U271=Datos!$B$88,25,0)))))))/100)+((IF(V271=Datos!$B$83,0,IF(V271=Datos!$B$84,5,IF(V271=Datos!$B$85,10,IF(V271=Datos!$B$86,15,IF(V271=Datos!$B$87,20,IF(V271=Datos!$B$88,25,0)))))))/100)</f>
        <v>0</v>
      </c>
      <c r="X271" s="436"/>
      <c r="Y271" s="426"/>
      <c r="Z271" s="423"/>
      <c r="AA271" s="426"/>
      <c r="AB271" s="429"/>
      <c r="AC271" s="65"/>
    </row>
    <row r="272" spans="2:29" s="5" customFormat="1" ht="30" customHeight="1">
      <c r="B272" s="299"/>
      <c r="C272" s="439"/>
      <c r="D272" s="439"/>
      <c r="E272" s="443"/>
      <c r="F272" s="444"/>
      <c r="G272" s="246"/>
      <c r="H272" s="62"/>
      <c r="I272" s="63"/>
      <c r="J272" s="432"/>
      <c r="K272" s="432"/>
      <c r="L272" s="429"/>
      <c r="M272" s="63"/>
      <c r="N272" s="62"/>
      <c r="O272" s="62"/>
      <c r="P272" s="62"/>
      <c r="Q272" s="62"/>
      <c r="R272" s="63"/>
      <c r="S272" s="62"/>
      <c r="T272" s="62"/>
      <c r="U272" s="62"/>
      <c r="V272" s="62"/>
      <c r="W272" s="64">
        <f>((IF(S272=Datos!$B$83,0,IF(S272=Datos!$B$84,5,IF(S272=Datos!$B$85,10,IF(S272=Datos!$B$86,15,IF(S272=Datos!$B$87,20,IF(S272=Datos!$B$88,25,0)))))))/100)+((IF(T272=Datos!$B$83,0,IF(T272=Datos!$B$84,5,IF(T272=Datos!$B$85,10,IF(T272=Datos!$B$86,15,IF(T272=Datos!$B$87,20,IF(T272=Datos!$B$88,25,0)))))))/100)+((IF(U272=Datos!$B$83,0,IF(U272=Datos!$B$84,5,IF(U272=Datos!$B$85,10,IF(U272=Datos!$B$86,15,IF(U272=Datos!$B$87,20,IF(U272=Datos!$B$88,25,0)))))))/100)+((IF(V272=Datos!$B$83,0,IF(V272=Datos!$B$84,5,IF(V272=Datos!$B$85,10,IF(V272=Datos!$B$86,15,IF(V272=Datos!$B$87,20,IF(V272=Datos!$B$88,25,0)))))))/100)</f>
        <v>0</v>
      </c>
      <c r="X272" s="436"/>
      <c r="Y272" s="426"/>
      <c r="Z272" s="423"/>
      <c r="AA272" s="426"/>
      <c r="AB272" s="429"/>
      <c r="AC272" s="65"/>
    </row>
    <row r="273" spans="2:29" s="5" customFormat="1" ht="30" customHeight="1">
      <c r="B273" s="299"/>
      <c r="C273" s="439"/>
      <c r="D273" s="439"/>
      <c r="E273" s="443"/>
      <c r="F273" s="444"/>
      <c r="G273" s="246"/>
      <c r="H273" s="62"/>
      <c r="I273" s="63"/>
      <c r="J273" s="432"/>
      <c r="K273" s="432"/>
      <c r="L273" s="429"/>
      <c r="M273" s="63"/>
      <c r="N273" s="62"/>
      <c r="O273" s="62"/>
      <c r="P273" s="62"/>
      <c r="Q273" s="62"/>
      <c r="R273" s="63"/>
      <c r="S273" s="62"/>
      <c r="T273" s="62"/>
      <c r="U273" s="62"/>
      <c r="V273" s="62"/>
      <c r="W273" s="64">
        <f>((IF(S273=Datos!$B$83,0,IF(S273=Datos!$B$84,5,IF(S273=Datos!$B$85,10,IF(S273=Datos!$B$86,15,IF(S273=Datos!$B$87,20,IF(S273=Datos!$B$88,25,0)))))))/100)+((IF(T273=Datos!$B$83,0,IF(T273=Datos!$B$84,5,IF(T273=Datos!$B$85,10,IF(T273=Datos!$B$86,15,IF(T273=Datos!$B$87,20,IF(T273=Datos!$B$88,25,0)))))))/100)+((IF(U273=Datos!$B$83,0,IF(U273=Datos!$B$84,5,IF(U273=Datos!$B$85,10,IF(U273=Datos!$B$86,15,IF(U273=Datos!$B$87,20,IF(U273=Datos!$B$88,25,0)))))))/100)+((IF(V273=Datos!$B$83,0,IF(V273=Datos!$B$84,5,IF(V273=Datos!$B$85,10,IF(V273=Datos!$B$86,15,IF(V273=Datos!$B$87,20,IF(V273=Datos!$B$88,25,0)))))))/100)</f>
        <v>0</v>
      </c>
      <c r="X273" s="436"/>
      <c r="Y273" s="426"/>
      <c r="Z273" s="423"/>
      <c r="AA273" s="426"/>
      <c r="AB273" s="429"/>
      <c r="AC273" s="65"/>
    </row>
    <row r="274" spans="2:29" s="5" customFormat="1" ht="30" customHeight="1" thickBot="1">
      <c r="B274" s="300"/>
      <c r="C274" s="440"/>
      <c r="D274" s="440"/>
      <c r="E274" s="445"/>
      <c r="F274" s="446"/>
      <c r="G274" s="247"/>
      <c r="H274" s="88"/>
      <c r="I274" s="86"/>
      <c r="J274" s="433"/>
      <c r="K274" s="433"/>
      <c r="L274" s="430"/>
      <c r="M274" s="86"/>
      <c r="N274" s="88"/>
      <c r="O274" s="88"/>
      <c r="P274" s="88"/>
      <c r="Q274" s="88"/>
      <c r="R274" s="86"/>
      <c r="S274" s="88"/>
      <c r="T274" s="88"/>
      <c r="U274" s="88"/>
      <c r="V274" s="88"/>
      <c r="W274" s="87">
        <f>((IF(S274=Datos!$B$83,0,IF(S274=Datos!$B$84,5,IF(S274=Datos!$B$85,10,IF(S274=Datos!$B$86,15,IF(S274=Datos!$B$87,20,IF(S274=Datos!$B$88,25,0)))))))/100)+((IF(T274=Datos!$B$83,0,IF(T274=Datos!$B$84,5,IF(T274=Datos!$B$85,10,IF(T274=Datos!$B$86,15,IF(T274=Datos!$B$87,20,IF(T274=Datos!$B$88,25,0)))))))/100)+((IF(U274=Datos!$B$83,0,IF(U274=Datos!$B$84,5,IF(U274=Datos!$B$85,10,IF(U274=Datos!$B$86,15,IF(U274=Datos!$B$87,20,IF(U274=Datos!$B$88,25,0)))))))/100)+((IF(V274=Datos!$B$83,0,IF(V274=Datos!$B$84,5,IF(V274=Datos!$B$85,10,IF(V274=Datos!$B$86,15,IF(V274=Datos!$B$87,20,IF(V274=Datos!$B$88,25,0)))))))/100)</f>
        <v>0</v>
      </c>
      <c r="X274" s="437"/>
      <c r="Y274" s="427"/>
      <c r="Z274" s="424"/>
      <c r="AA274" s="427"/>
      <c r="AB274" s="430"/>
      <c r="AC274" s="69"/>
    </row>
    <row r="275" spans="2:29" s="5" customFormat="1" ht="30" customHeight="1">
      <c r="B275" s="298" t="str">
        <f>IF(Menú!$C$7="","-",Menú!$C$7)</f>
        <v>-</v>
      </c>
      <c r="C275" s="438"/>
      <c r="D275" s="438" t="str">
        <f>IF(B275="-","-",VLOOKUP(B275,Datos!$B$3:$C$25,2,FALSE))</f>
        <v>-</v>
      </c>
      <c r="E275" s="441"/>
      <c r="F275" s="442"/>
      <c r="G275" s="245"/>
      <c r="H275" s="83"/>
      <c r="I275" s="84"/>
      <c r="J275" s="431"/>
      <c r="K275" s="431"/>
      <c r="L275" s="428" t="str">
        <f>IF(AND(J275=Datos!$B$186,K275=Datos!$B$193),Datos!$D$186,IF(AND(J275=Datos!$B$186,K275=Datos!$B$194),Datos!$E$186,IF(AND(J275=Datos!$B$186,K275=Datos!$B$195),Datos!$F$186,IF(AND(J275=Datos!$B$186,K275=Datos!$B$196),Datos!$G$186,IF(AND(J275=Datos!$B$186,K275=Datos!$B$197),Datos!$H$186,IF(AND(J275=Datos!$B$187,K275=Datos!$B$193),Datos!$D$187,IF(AND(J275=Datos!$B$187,K275=Datos!$B$194),Datos!$E$187,IF(AND(J275=Datos!$B$187,K275=Datos!$B$195),Datos!$F$187,IF(AND(J275=Datos!$B$187,K275=Datos!$B$196),Datos!$G$187,IF(AND(J275=Datos!$B$187,K275=Datos!$B$197),Datos!$H$187,IF(AND(J275=Datos!$B$188,K275=Datos!$B$193),Datos!$D$188,IF(AND(J275=Datos!$B$188,K275=Datos!$B$194),Datos!$E$188,IF(AND(J275=Datos!$B$188,K275=Datos!$B$195),Datos!$F$188,IF(AND(J275=Datos!$B$188,K275=Datos!$B$196),Datos!$G$188,IF(AND(J275=Datos!$B$188,K275=Datos!$B$197),Datos!$H$188,IF(AND(J275=Datos!$B$189,K275=Datos!$B$193),Datos!$D$189,IF(AND(J275=Datos!$B$189,K275=Datos!$B$194),Datos!$E$189,IF(AND(J275=Datos!$B$189,K275=Datos!$B$195),Datos!$F$189,IF(AND(J275=Datos!$B$189,K275=Datos!$B$196),Datos!$G$189,IF(AND(J275=Datos!$B$189,K275=Datos!$B$197),Datos!$H$189,IF(AND(J275=Datos!$B$190,K275=Datos!$B$193),Datos!$D$190,IF(AND(J275=Datos!$B$190,K275=Datos!$B$194),Datos!$E$190,IF(AND(J275=Datos!$B$190,K275=Datos!$B$195),Datos!$F$190,IF(AND(J275=Datos!$B$190,K275=Datos!$B$196),Datos!$G$190,IF(AND(J275=Datos!$B$190,K275=Datos!$B$197),Datos!$H$190,"-")))))))))))))))))))))))))</f>
        <v>-</v>
      </c>
      <c r="M275" s="84"/>
      <c r="N275" s="83"/>
      <c r="O275" s="83"/>
      <c r="P275" s="83"/>
      <c r="Q275" s="83"/>
      <c r="R275" s="84"/>
      <c r="S275" s="83"/>
      <c r="T275" s="83"/>
      <c r="U275" s="83"/>
      <c r="V275" s="83"/>
      <c r="W275" s="82">
        <f>((IF(S275=Datos!$B$83,0,IF(S275=Datos!$B$84,5,IF(S275=Datos!$B$85,10,IF(S275=Datos!$B$86,15,IF(S275=Datos!$B$87,20,IF(S275=Datos!$B$88,25,0)))))))/100)+((IF(T275=Datos!$B$83,0,IF(T275=Datos!$B$84,5,IF(T275=Datos!$B$85,10,IF(T275=Datos!$B$86,15,IF(T275=Datos!$B$87,20,IF(T275=Datos!$B$88,25,0)))))))/100)+((IF(U275=Datos!$B$83,0,IF(U275=Datos!$B$84,5,IF(U275=Datos!$B$85,10,IF(U275=Datos!$B$86,15,IF(U275=Datos!$B$87,20,IF(U275=Datos!$B$88,25,0)))))))/100)+((IF(V275=Datos!$B$83,0,IF(V275=Datos!$B$84,5,IF(V275=Datos!$B$85,10,IF(V275=Datos!$B$86,15,IF(V275=Datos!$B$87,20,IF(V275=Datos!$B$88,25,0)))))))/100)</f>
        <v>0</v>
      </c>
      <c r="X275" s="435">
        <f>IF(ISERROR((IF(R275=Datos!$B$80,W275,0)+IF(R276=Datos!$B$80,W276,0)+IF(R277=Datos!$B$80,W277,0)+IF(R278=Datos!$B$80,W278,0)+IF(R279=Datos!$B$80,W279,0)+IF(R280=Datos!$B$80,W280,0))/(IF(R275=Datos!$B$80,1,0)+IF(R276=Datos!$B$80,1,0)+IF(R277=Datos!$B$80,1,0)+IF(R278=Datos!$B$80,1,0)+IF(R279=Datos!$B$80,1,0)+IF(R280=Datos!$B$80,1,0))),0,(IF(R275=Datos!$B$80,W275,0)+IF(R276=Datos!$B$80,W276,0)+IF(R277=Datos!$B$80,W277,0)+IF(R278=Datos!$B$80,W278,0)+IF(R279=Datos!$B$80,W279,0)+IF(R280=Datos!$B$80,W280,0))/(IF(R275=Datos!$B$80,1,0)+IF(R276=Datos!$B$80,1,0)+IF(R277=Datos!$B$80,1,0)+IF(R278=Datos!$B$80,1,0)+IF(R279=Datos!$B$80,1,0)+IF(R280=Datos!$B$80,1,0)))</f>
        <v>0</v>
      </c>
      <c r="Y275" s="425" t="str">
        <f>IF(J275="","-",(IF(X275&gt;0,(IF(J275=Datos!$B$65,Datos!$B$65,IF(AND(J275=Datos!$B$66,X275&gt;0.49),Datos!$B$65,IF(AND(J275=Datos!$B$67,X275&gt;0.74),Datos!$B$65,IF(AND(J275=Datos!$B$67,X275&lt;0.75,X275&gt;0.49),Datos!$B$66,IF(AND(J275=Datos!$B$68,X275&gt;0.74),Datos!$B$66,IF(AND(J275=Datos!$B$68,X275&lt;0.75,X275&gt;0.49),Datos!$B$67,IF(AND(J275=Datos!$B$69,X275&gt;0.74),Datos!$B$67,IF(AND(J275=Datos!$B$69,X275&lt;0.75,X275&gt;0.49),Datos!$B$68,J275))))))))),J275)))</f>
        <v>-</v>
      </c>
      <c r="Z275" s="422">
        <f>IF(ISERROR((IF(R275=Datos!$B$79,W275,0)+IF(R276=Datos!$B$79,W276,0)+IF(R277=Datos!$B$79,W277,0)+IF(R278=Datos!$B$79,W278,0)+IF(R279=Datos!$B$79,W279,0)+IF(R280=Datos!$B$79,W280,0))/(IF(R275=Datos!$B$79,1,0)+IF(R276=Datos!$B$79,1,0)+IF(R277=Datos!$B$79,1,0)+IF(R278=Datos!$B$79,1,0)+IF(R279=Datos!$B$79,1,0)+IF(R280=Datos!$B$79,1,0))),0,(IF(R275=Datos!$B$79,W275,0)+IF(R276=Datos!$B$79,W276,0)+IF(R277=Datos!$B$79,W277,0)+IF(R278=Datos!$B$79,W278,0)+IF(R279=Datos!$B$79,W279,0)+IF(R280=Datos!$B$79,W280,0))/(IF(R275=Datos!$B$79,1,0)+IF(R276=Datos!$B$79,1,0)+IF(R277=Datos!$B$79,1,0)+IF(R278=Datos!$B$79,1,0)+IF(R279=Datos!$B$79,1,0)+IF(R280=Datos!$B$79,1,0)))</f>
        <v>0</v>
      </c>
      <c r="AA275" s="425" t="str">
        <f>IF(K275="","-",(IF(Z275&gt;0,(IF(K275=Datos!$B$72,Datos!$B$72,IF(AND(K275=Datos!$B$73,Z275&gt;0.49),Datos!$B$72,IF(AND(K275=Datos!$B$74,Z275&gt;0.74),Datos!$B$72,IF(AND(K275=Datos!$B$74,Z275&lt;0.75,Z275&gt;0.49),Datos!$B$73,IF(AND(K275=Datos!$B$75,Z275&gt;0.74),Datos!$B$73,IF(AND(K275=Datos!$B$75,Z275&lt;0.75,Z275&gt;0.49),Datos!$B$74,IF(AND(K275=Datos!$B$76,Z275&gt;0.74),Datos!$B$74,IF(AND(K275=Datos!$B$76,Z275&lt;0.75,Z275&gt;0.49),Datos!$B$75,K275))))))))),K275)))</f>
        <v>-</v>
      </c>
      <c r="AB275" s="428" t="str">
        <f>IF(AND(Y275=Datos!$B$186,AA275=Datos!$B$193),Datos!$D$186,IF(AND(Y275=Datos!$B$186,AA275=Datos!$B$194),Datos!$E$186,IF(AND(Y275=Datos!$B$186,AA275=Datos!$B$195),Datos!$F$186,IF(AND(Y275=Datos!$B$186,AA275=Datos!$B$196),Datos!$G$186,IF(AND(Y275=Datos!$B$186,AA275=Datos!$B$197),Datos!$H$186,IF(AND(Y275=Datos!$B$187,AA275=Datos!$B$193),Datos!$D$187,IF(AND(Y275=Datos!$B$187,AA275=Datos!$B$194),Datos!$E$187,IF(AND(Y275=Datos!$B$187,AA275=Datos!$B$195),Datos!$F$187,IF(AND(Y275=Datos!$B$187,AA275=Datos!$B$196),Datos!$G$187,IF(AND(Y275=Datos!$B$187,AA275=Datos!$B$197),Datos!$H$187,IF(AND(Y275=Datos!$B$188,AA275=Datos!$B$193),Datos!$D$188,IF(AND(Y275=Datos!$B$188,AA275=Datos!$B$194),Datos!$E$188,IF(AND(Y275=Datos!$B$188,AA275=Datos!$B$195),Datos!$F$188,IF(AND(Y275=Datos!$B$188,AA275=Datos!$B$196),Datos!$G$188,IF(AND(Y275=Datos!$B$188,AA275=Datos!$B$197),Datos!$H$188,IF(AND(Y275=Datos!$B$189,AA275=Datos!$B$193),Datos!$D$189,IF(AND(Y275=Datos!$B$189,AA275=Datos!$B$194),Datos!$E$189,IF(AND(Y275=Datos!$B$189,AA275=Datos!$B$195),Datos!$F$189,IF(AND(Y275=Datos!$B$189,AA275=Datos!$B$196),Datos!$G$189,IF(AND(Y275=Datos!$B$189,AA275=Datos!$B$197),Datos!$H$189,IF(AND(Y275=Datos!$B$190,AA275=Datos!$B$193),Datos!$D$190,IF(AND(Y275=Datos!$B$190,AA275=Datos!$B$194),Datos!$E$190,IF(AND(Y275=Datos!$B$190,AA275=Datos!$B$195),Datos!$F$190,IF(AND(Y275=Datos!$B$190,AA275=Datos!$B$196),Datos!$G$190,IF(AND(Y275=Datos!$B$190,AA275=Datos!$B$197),Datos!$H$190,"-")))))))))))))))))))))))))</f>
        <v>-</v>
      </c>
      <c r="AC275" s="61"/>
    </row>
    <row r="276" spans="2:29" s="5" customFormat="1" ht="30" customHeight="1">
      <c r="B276" s="299"/>
      <c r="C276" s="439"/>
      <c r="D276" s="439"/>
      <c r="E276" s="443"/>
      <c r="F276" s="444"/>
      <c r="G276" s="246"/>
      <c r="H276" s="62"/>
      <c r="I276" s="63"/>
      <c r="J276" s="432"/>
      <c r="K276" s="432"/>
      <c r="L276" s="429"/>
      <c r="M276" s="63"/>
      <c r="N276" s="62"/>
      <c r="O276" s="62"/>
      <c r="P276" s="62"/>
      <c r="Q276" s="62"/>
      <c r="R276" s="63"/>
      <c r="S276" s="62"/>
      <c r="T276" s="62"/>
      <c r="U276" s="62"/>
      <c r="V276" s="62"/>
      <c r="W276" s="64">
        <f>((IF(S276=Datos!$B$83,0,IF(S276=Datos!$B$84,5,IF(S276=Datos!$B$85,10,IF(S276=Datos!$B$86,15,IF(S276=Datos!$B$87,20,IF(S276=Datos!$B$88,25,0)))))))/100)+((IF(T276=Datos!$B$83,0,IF(T276=Datos!$B$84,5,IF(T276=Datos!$B$85,10,IF(T276=Datos!$B$86,15,IF(T276=Datos!$B$87,20,IF(T276=Datos!$B$88,25,0)))))))/100)+((IF(U276=Datos!$B$83,0,IF(U276=Datos!$B$84,5,IF(U276=Datos!$B$85,10,IF(U276=Datos!$B$86,15,IF(U276=Datos!$B$87,20,IF(U276=Datos!$B$88,25,0)))))))/100)+((IF(V276=Datos!$B$83,0,IF(V276=Datos!$B$84,5,IF(V276=Datos!$B$85,10,IF(V276=Datos!$B$86,15,IF(V276=Datos!$B$87,20,IF(V276=Datos!$B$88,25,0)))))))/100)</f>
        <v>0</v>
      </c>
      <c r="X276" s="436"/>
      <c r="Y276" s="426"/>
      <c r="Z276" s="423"/>
      <c r="AA276" s="426"/>
      <c r="AB276" s="429"/>
      <c r="AC276" s="65"/>
    </row>
    <row r="277" spans="2:29" s="5" customFormat="1" ht="30" customHeight="1">
      <c r="B277" s="299"/>
      <c r="C277" s="439"/>
      <c r="D277" s="439"/>
      <c r="E277" s="443"/>
      <c r="F277" s="444"/>
      <c r="G277" s="246"/>
      <c r="H277" s="62"/>
      <c r="I277" s="63"/>
      <c r="J277" s="432"/>
      <c r="K277" s="432"/>
      <c r="L277" s="429"/>
      <c r="M277" s="63"/>
      <c r="N277" s="62"/>
      <c r="O277" s="62"/>
      <c r="P277" s="62"/>
      <c r="Q277" s="62"/>
      <c r="R277" s="63"/>
      <c r="S277" s="62"/>
      <c r="T277" s="62"/>
      <c r="U277" s="62"/>
      <c r="V277" s="62"/>
      <c r="W277" s="64">
        <f>((IF(S277=Datos!$B$83,0,IF(S277=Datos!$B$84,5,IF(S277=Datos!$B$85,10,IF(S277=Datos!$B$86,15,IF(S277=Datos!$B$87,20,IF(S277=Datos!$B$88,25,0)))))))/100)+((IF(T277=Datos!$B$83,0,IF(T277=Datos!$B$84,5,IF(T277=Datos!$B$85,10,IF(T277=Datos!$B$86,15,IF(T277=Datos!$B$87,20,IF(T277=Datos!$B$88,25,0)))))))/100)+((IF(U277=Datos!$B$83,0,IF(U277=Datos!$B$84,5,IF(U277=Datos!$B$85,10,IF(U277=Datos!$B$86,15,IF(U277=Datos!$B$87,20,IF(U277=Datos!$B$88,25,0)))))))/100)+((IF(V277=Datos!$B$83,0,IF(V277=Datos!$B$84,5,IF(V277=Datos!$B$85,10,IF(V277=Datos!$B$86,15,IF(V277=Datos!$B$87,20,IF(V277=Datos!$B$88,25,0)))))))/100)</f>
        <v>0</v>
      </c>
      <c r="X277" s="436"/>
      <c r="Y277" s="426"/>
      <c r="Z277" s="423"/>
      <c r="AA277" s="426"/>
      <c r="AB277" s="429"/>
      <c r="AC277" s="65"/>
    </row>
    <row r="278" spans="2:29" s="5" customFormat="1" ht="30" customHeight="1">
      <c r="B278" s="299"/>
      <c r="C278" s="439"/>
      <c r="D278" s="439"/>
      <c r="E278" s="443"/>
      <c r="F278" s="444"/>
      <c r="G278" s="246"/>
      <c r="H278" s="62"/>
      <c r="I278" s="63"/>
      <c r="J278" s="432"/>
      <c r="K278" s="432"/>
      <c r="L278" s="429"/>
      <c r="M278" s="63"/>
      <c r="N278" s="62"/>
      <c r="O278" s="62"/>
      <c r="P278" s="62"/>
      <c r="Q278" s="62"/>
      <c r="R278" s="63"/>
      <c r="S278" s="62"/>
      <c r="T278" s="62"/>
      <c r="U278" s="62"/>
      <c r="V278" s="62"/>
      <c r="W278" s="64">
        <f>((IF(S278=Datos!$B$83,0,IF(S278=Datos!$B$84,5,IF(S278=Datos!$B$85,10,IF(S278=Datos!$B$86,15,IF(S278=Datos!$B$87,20,IF(S278=Datos!$B$88,25,0)))))))/100)+((IF(T278=Datos!$B$83,0,IF(T278=Datos!$B$84,5,IF(T278=Datos!$B$85,10,IF(T278=Datos!$B$86,15,IF(T278=Datos!$B$87,20,IF(T278=Datos!$B$88,25,0)))))))/100)+((IF(U278=Datos!$B$83,0,IF(U278=Datos!$B$84,5,IF(U278=Datos!$B$85,10,IF(U278=Datos!$B$86,15,IF(U278=Datos!$B$87,20,IF(U278=Datos!$B$88,25,0)))))))/100)+((IF(V278=Datos!$B$83,0,IF(V278=Datos!$B$84,5,IF(V278=Datos!$B$85,10,IF(V278=Datos!$B$86,15,IF(V278=Datos!$B$87,20,IF(V278=Datos!$B$88,25,0)))))))/100)</f>
        <v>0</v>
      </c>
      <c r="X278" s="436"/>
      <c r="Y278" s="426"/>
      <c r="Z278" s="423"/>
      <c r="AA278" s="426"/>
      <c r="AB278" s="429"/>
      <c r="AC278" s="65"/>
    </row>
    <row r="279" spans="2:29" s="5" customFormat="1" ht="30" customHeight="1">
      <c r="B279" s="299"/>
      <c r="C279" s="439"/>
      <c r="D279" s="439"/>
      <c r="E279" s="443"/>
      <c r="F279" s="444"/>
      <c r="G279" s="246"/>
      <c r="H279" s="62"/>
      <c r="I279" s="63"/>
      <c r="J279" s="432"/>
      <c r="K279" s="432"/>
      <c r="L279" s="429"/>
      <c r="M279" s="63"/>
      <c r="N279" s="62"/>
      <c r="O279" s="62"/>
      <c r="P279" s="62"/>
      <c r="Q279" s="62"/>
      <c r="R279" s="63"/>
      <c r="S279" s="62"/>
      <c r="T279" s="62"/>
      <c r="U279" s="62"/>
      <c r="V279" s="62"/>
      <c r="W279" s="64">
        <f>((IF(S279=Datos!$B$83,0,IF(S279=Datos!$B$84,5,IF(S279=Datos!$B$85,10,IF(S279=Datos!$B$86,15,IF(S279=Datos!$B$87,20,IF(S279=Datos!$B$88,25,0)))))))/100)+((IF(T279=Datos!$B$83,0,IF(T279=Datos!$B$84,5,IF(T279=Datos!$B$85,10,IF(T279=Datos!$B$86,15,IF(T279=Datos!$B$87,20,IF(T279=Datos!$B$88,25,0)))))))/100)+((IF(U279=Datos!$B$83,0,IF(U279=Datos!$B$84,5,IF(U279=Datos!$B$85,10,IF(U279=Datos!$B$86,15,IF(U279=Datos!$B$87,20,IF(U279=Datos!$B$88,25,0)))))))/100)+((IF(V279=Datos!$B$83,0,IF(V279=Datos!$B$84,5,IF(V279=Datos!$B$85,10,IF(V279=Datos!$B$86,15,IF(V279=Datos!$B$87,20,IF(V279=Datos!$B$88,25,0)))))))/100)</f>
        <v>0</v>
      </c>
      <c r="X279" s="436"/>
      <c r="Y279" s="426"/>
      <c r="Z279" s="423"/>
      <c r="AA279" s="426"/>
      <c r="AB279" s="429"/>
      <c r="AC279" s="65"/>
    </row>
    <row r="280" spans="2:29" s="5" customFormat="1" ht="30" customHeight="1" thickBot="1">
      <c r="B280" s="300"/>
      <c r="C280" s="440"/>
      <c r="D280" s="440"/>
      <c r="E280" s="445"/>
      <c r="F280" s="446"/>
      <c r="G280" s="247"/>
      <c r="H280" s="88"/>
      <c r="I280" s="86"/>
      <c r="J280" s="433"/>
      <c r="K280" s="433"/>
      <c r="L280" s="430"/>
      <c r="M280" s="86"/>
      <c r="N280" s="88"/>
      <c r="O280" s="88"/>
      <c r="P280" s="88"/>
      <c r="Q280" s="88"/>
      <c r="R280" s="86"/>
      <c r="S280" s="88"/>
      <c r="T280" s="88"/>
      <c r="U280" s="88"/>
      <c r="V280" s="88"/>
      <c r="W280" s="87">
        <f>((IF(S280=Datos!$B$83,0,IF(S280=Datos!$B$84,5,IF(S280=Datos!$B$85,10,IF(S280=Datos!$B$86,15,IF(S280=Datos!$B$87,20,IF(S280=Datos!$B$88,25,0)))))))/100)+((IF(T280=Datos!$B$83,0,IF(T280=Datos!$B$84,5,IF(T280=Datos!$B$85,10,IF(T280=Datos!$B$86,15,IF(T280=Datos!$B$87,20,IF(T280=Datos!$B$88,25,0)))))))/100)+((IF(U280=Datos!$B$83,0,IF(U280=Datos!$B$84,5,IF(U280=Datos!$B$85,10,IF(U280=Datos!$B$86,15,IF(U280=Datos!$B$87,20,IF(U280=Datos!$B$88,25,0)))))))/100)+((IF(V280=Datos!$B$83,0,IF(V280=Datos!$B$84,5,IF(V280=Datos!$B$85,10,IF(V280=Datos!$B$86,15,IF(V280=Datos!$B$87,20,IF(V280=Datos!$B$88,25,0)))))))/100)</f>
        <v>0</v>
      </c>
      <c r="X280" s="437"/>
      <c r="Y280" s="427"/>
      <c r="Z280" s="424"/>
      <c r="AA280" s="427"/>
      <c r="AB280" s="430"/>
      <c r="AC280" s="69"/>
    </row>
    <row r="281" spans="2:29" s="5" customFormat="1" ht="30" customHeight="1">
      <c r="B281" s="298" t="str">
        <f>IF(Menú!$C$7="","-",Menú!$C$7)</f>
        <v>-</v>
      </c>
      <c r="C281" s="438"/>
      <c r="D281" s="438" t="str">
        <f>IF(B281="-","-",VLOOKUP(B281,Datos!$B$3:$C$25,2,FALSE))</f>
        <v>-</v>
      </c>
      <c r="E281" s="441"/>
      <c r="F281" s="442"/>
      <c r="G281" s="245"/>
      <c r="H281" s="83"/>
      <c r="I281" s="84"/>
      <c r="J281" s="431"/>
      <c r="K281" s="431"/>
      <c r="L281" s="428" t="str">
        <f>IF(AND(J281=Datos!$B$186,K281=Datos!$B$193),Datos!$D$186,IF(AND(J281=Datos!$B$186,K281=Datos!$B$194),Datos!$E$186,IF(AND(J281=Datos!$B$186,K281=Datos!$B$195),Datos!$F$186,IF(AND(J281=Datos!$B$186,K281=Datos!$B$196),Datos!$G$186,IF(AND(J281=Datos!$B$186,K281=Datos!$B$197),Datos!$H$186,IF(AND(J281=Datos!$B$187,K281=Datos!$B$193),Datos!$D$187,IF(AND(J281=Datos!$B$187,K281=Datos!$B$194),Datos!$E$187,IF(AND(J281=Datos!$B$187,K281=Datos!$B$195),Datos!$F$187,IF(AND(J281=Datos!$B$187,K281=Datos!$B$196),Datos!$G$187,IF(AND(J281=Datos!$B$187,K281=Datos!$B$197),Datos!$H$187,IF(AND(J281=Datos!$B$188,K281=Datos!$B$193),Datos!$D$188,IF(AND(J281=Datos!$B$188,K281=Datos!$B$194),Datos!$E$188,IF(AND(J281=Datos!$B$188,K281=Datos!$B$195),Datos!$F$188,IF(AND(J281=Datos!$B$188,K281=Datos!$B$196),Datos!$G$188,IF(AND(J281=Datos!$B$188,K281=Datos!$B$197),Datos!$H$188,IF(AND(J281=Datos!$B$189,K281=Datos!$B$193),Datos!$D$189,IF(AND(J281=Datos!$B$189,K281=Datos!$B$194),Datos!$E$189,IF(AND(J281=Datos!$B$189,K281=Datos!$B$195),Datos!$F$189,IF(AND(J281=Datos!$B$189,K281=Datos!$B$196),Datos!$G$189,IF(AND(J281=Datos!$B$189,K281=Datos!$B$197),Datos!$H$189,IF(AND(J281=Datos!$B$190,K281=Datos!$B$193),Datos!$D$190,IF(AND(J281=Datos!$B$190,K281=Datos!$B$194),Datos!$E$190,IF(AND(J281=Datos!$B$190,K281=Datos!$B$195),Datos!$F$190,IF(AND(J281=Datos!$B$190,K281=Datos!$B$196),Datos!$G$190,IF(AND(J281=Datos!$B$190,K281=Datos!$B$197),Datos!$H$190,"-")))))))))))))))))))))))))</f>
        <v>-</v>
      </c>
      <c r="M281" s="84"/>
      <c r="N281" s="83"/>
      <c r="O281" s="83"/>
      <c r="P281" s="83"/>
      <c r="Q281" s="83"/>
      <c r="R281" s="84"/>
      <c r="S281" s="83"/>
      <c r="T281" s="83"/>
      <c r="U281" s="83"/>
      <c r="V281" s="83"/>
      <c r="W281" s="82">
        <f>((IF(S281=Datos!$B$83,0,IF(S281=Datos!$B$84,5,IF(S281=Datos!$B$85,10,IF(S281=Datos!$B$86,15,IF(S281=Datos!$B$87,20,IF(S281=Datos!$B$88,25,0)))))))/100)+((IF(T281=Datos!$B$83,0,IF(T281=Datos!$B$84,5,IF(T281=Datos!$B$85,10,IF(T281=Datos!$B$86,15,IF(T281=Datos!$B$87,20,IF(T281=Datos!$B$88,25,0)))))))/100)+((IF(U281=Datos!$B$83,0,IF(U281=Datos!$B$84,5,IF(U281=Datos!$B$85,10,IF(U281=Datos!$B$86,15,IF(U281=Datos!$B$87,20,IF(U281=Datos!$B$88,25,0)))))))/100)+((IF(V281=Datos!$B$83,0,IF(V281=Datos!$B$84,5,IF(V281=Datos!$B$85,10,IF(V281=Datos!$B$86,15,IF(V281=Datos!$B$87,20,IF(V281=Datos!$B$88,25,0)))))))/100)</f>
        <v>0</v>
      </c>
      <c r="X281" s="435">
        <f>IF(ISERROR((IF(R281=Datos!$B$80,W281,0)+IF(R282=Datos!$B$80,W282,0)+IF(R283=Datos!$B$80,W283,0)+IF(R284=Datos!$B$80,W284,0)+IF(R285=Datos!$B$80,W285,0)+IF(R286=Datos!$B$80,W286,0))/(IF(R281=Datos!$B$80,1,0)+IF(R282=Datos!$B$80,1,0)+IF(R283=Datos!$B$80,1,0)+IF(R284=Datos!$B$80,1,0)+IF(R285=Datos!$B$80,1,0)+IF(R286=Datos!$B$80,1,0))),0,(IF(R281=Datos!$B$80,W281,0)+IF(R282=Datos!$B$80,W282,0)+IF(R283=Datos!$B$80,W283,0)+IF(R284=Datos!$B$80,W284,0)+IF(R285=Datos!$B$80,W285,0)+IF(R286=Datos!$B$80,W286,0))/(IF(R281=Datos!$B$80,1,0)+IF(R282=Datos!$B$80,1,0)+IF(R283=Datos!$B$80,1,0)+IF(R284=Datos!$B$80,1,0)+IF(R285=Datos!$B$80,1,0)+IF(R286=Datos!$B$80,1,0)))</f>
        <v>0</v>
      </c>
      <c r="Y281" s="425" t="str">
        <f>IF(J281="","-",(IF(X281&gt;0,(IF(J281=Datos!$B$65,Datos!$B$65,IF(AND(J281=Datos!$B$66,X281&gt;0.49),Datos!$B$65,IF(AND(J281=Datos!$B$67,X281&gt;0.74),Datos!$B$65,IF(AND(J281=Datos!$B$67,X281&lt;0.75,X281&gt;0.49),Datos!$B$66,IF(AND(J281=Datos!$B$68,X281&gt;0.74),Datos!$B$66,IF(AND(J281=Datos!$B$68,X281&lt;0.75,X281&gt;0.49),Datos!$B$67,IF(AND(J281=Datos!$B$69,X281&gt;0.74),Datos!$B$67,IF(AND(J281=Datos!$B$69,X281&lt;0.75,X281&gt;0.49),Datos!$B$68,J281))))))))),J281)))</f>
        <v>-</v>
      </c>
      <c r="Z281" s="422">
        <f>IF(ISERROR((IF(R281=Datos!$B$79,W281,0)+IF(R282=Datos!$B$79,W282,0)+IF(R283=Datos!$B$79,W283,0)+IF(R284=Datos!$B$79,W284,0)+IF(R285=Datos!$B$79,W285,0)+IF(R286=Datos!$B$79,W286,0))/(IF(R281=Datos!$B$79,1,0)+IF(R282=Datos!$B$79,1,0)+IF(R283=Datos!$B$79,1,0)+IF(R284=Datos!$B$79,1,0)+IF(R285=Datos!$B$79,1,0)+IF(R286=Datos!$B$79,1,0))),0,(IF(R281=Datos!$B$79,W281,0)+IF(R282=Datos!$B$79,W282,0)+IF(R283=Datos!$B$79,W283,0)+IF(R284=Datos!$B$79,W284,0)+IF(R285=Datos!$B$79,W285,0)+IF(R286=Datos!$B$79,W286,0))/(IF(R281=Datos!$B$79,1,0)+IF(R282=Datos!$B$79,1,0)+IF(R283=Datos!$B$79,1,0)+IF(R284=Datos!$B$79,1,0)+IF(R285=Datos!$B$79,1,0)+IF(R286=Datos!$B$79,1,0)))</f>
        <v>0</v>
      </c>
      <c r="AA281" s="425" t="str">
        <f>IF(K281="","-",(IF(Z281&gt;0,(IF(K281=Datos!$B$72,Datos!$B$72,IF(AND(K281=Datos!$B$73,Z281&gt;0.49),Datos!$B$72,IF(AND(K281=Datos!$B$74,Z281&gt;0.74),Datos!$B$72,IF(AND(K281=Datos!$B$74,Z281&lt;0.75,Z281&gt;0.49),Datos!$B$73,IF(AND(K281=Datos!$B$75,Z281&gt;0.74),Datos!$B$73,IF(AND(K281=Datos!$B$75,Z281&lt;0.75,Z281&gt;0.49),Datos!$B$74,IF(AND(K281=Datos!$B$76,Z281&gt;0.74),Datos!$B$74,IF(AND(K281=Datos!$B$76,Z281&lt;0.75,Z281&gt;0.49),Datos!$B$75,K281))))))))),K281)))</f>
        <v>-</v>
      </c>
      <c r="AB281" s="428" t="str">
        <f>IF(AND(Y281=Datos!$B$186,AA281=Datos!$B$193),Datos!$D$186,IF(AND(Y281=Datos!$B$186,AA281=Datos!$B$194),Datos!$E$186,IF(AND(Y281=Datos!$B$186,AA281=Datos!$B$195),Datos!$F$186,IF(AND(Y281=Datos!$B$186,AA281=Datos!$B$196),Datos!$G$186,IF(AND(Y281=Datos!$B$186,AA281=Datos!$B$197),Datos!$H$186,IF(AND(Y281=Datos!$B$187,AA281=Datos!$B$193),Datos!$D$187,IF(AND(Y281=Datos!$B$187,AA281=Datos!$B$194),Datos!$E$187,IF(AND(Y281=Datos!$B$187,AA281=Datos!$B$195),Datos!$F$187,IF(AND(Y281=Datos!$B$187,AA281=Datos!$B$196),Datos!$G$187,IF(AND(Y281=Datos!$B$187,AA281=Datos!$B$197),Datos!$H$187,IF(AND(Y281=Datos!$B$188,AA281=Datos!$B$193),Datos!$D$188,IF(AND(Y281=Datos!$B$188,AA281=Datos!$B$194),Datos!$E$188,IF(AND(Y281=Datos!$B$188,AA281=Datos!$B$195),Datos!$F$188,IF(AND(Y281=Datos!$B$188,AA281=Datos!$B$196),Datos!$G$188,IF(AND(Y281=Datos!$B$188,AA281=Datos!$B$197),Datos!$H$188,IF(AND(Y281=Datos!$B$189,AA281=Datos!$B$193),Datos!$D$189,IF(AND(Y281=Datos!$B$189,AA281=Datos!$B$194),Datos!$E$189,IF(AND(Y281=Datos!$B$189,AA281=Datos!$B$195),Datos!$F$189,IF(AND(Y281=Datos!$B$189,AA281=Datos!$B$196),Datos!$G$189,IF(AND(Y281=Datos!$B$189,AA281=Datos!$B$197),Datos!$H$189,IF(AND(Y281=Datos!$B$190,AA281=Datos!$B$193),Datos!$D$190,IF(AND(Y281=Datos!$B$190,AA281=Datos!$B$194),Datos!$E$190,IF(AND(Y281=Datos!$B$190,AA281=Datos!$B$195),Datos!$F$190,IF(AND(Y281=Datos!$B$190,AA281=Datos!$B$196),Datos!$G$190,IF(AND(Y281=Datos!$B$190,AA281=Datos!$B$197),Datos!$H$190,"-")))))))))))))))))))))))))</f>
        <v>-</v>
      </c>
      <c r="AC281" s="61"/>
    </row>
    <row r="282" spans="2:29" s="5" customFormat="1" ht="30" customHeight="1">
      <c r="B282" s="299"/>
      <c r="C282" s="439"/>
      <c r="D282" s="439"/>
      <c r="E282" s="443"/>
      <c r="F282" s="444"/>
      <c r="G282" s="246"/>
      <c r="H282" s="62"/>
      <c r="I282" s="63"/>
      <c r="J282" s="432"/>
      <c r="K282" s="432"/>
      <c r="L282" s="429"/>
      <c r="M282" s="63"/>
      <c r="N282" s="62"/>
      <c r="O282" s="62"/>
      <c r="P282" s="62"/>
      <c r="Q282" s="62"/>
      <c r="R282" s="63"/>
      <c r="S282" s="62"/>
      <c r="T282" s="62"/>
      <c r="U282" s="62"/>
      <c r="V282" s="62"/>
      <c r="W282" s="64">
        <f>((IF(S282=Datos!$B$83,0,IF(S282=Datos!$B$84,5,IF(S282=Datos!$B$85,10,IF(S282=Datos!$B$86,15,IF(S282=Datos!$B$87,20,IF(S282=Datos!$B$88,25,0)))))))/100)+((IF(T282=Datos!$B$83,0,IF(T282=Datos!$B$84,5,IF(T282=Datos!$B$85,10,IF(T282=Datos!$B$86,15,IF(T282=Datos!$B$87,20,IF(T282=Datos!$B$88,25,0)))))))/100)+((IF(U282=Datos!$B$83,0,IF(U282=Datos!$B$84,5,IF(U282=Datos!$B$85,10,IF(U282=Datos!$B$86,15,IF(U282=Datos!$B$87,20,IF(U282=Datos!$B$88,25,0)))))))/100)+((IF(V282=Datos!$B$83,0,IF(V282=Datos!$B$84,5,IF(V282=Datos!$B$85,10,IF(V282=Datos!$B$86,15,IF(V282=Datos!$B$87,20,IF(V282=Datos!$B$88,25,0)))))))/100)</f>
        <v>0</v>
      </c>
      <c r="X282" s="436"/>
      <c r="Y282" s="426"/>
      <c r="Z282" s="423"/>
      <c r="AA282" s="426"/>
      <c r="AB282" s="429"/>
      <c r="AC282" s="65"/>
    </row>
    <row r="283" spans="2:29" s="5" customFormat="1" ht="30" customHeight="1">
      <c r="B283" s="299"/>
      <c r="C283" s="439"/>
      <c r="D283" s="439"/>
      <c r="E283" s="443"/>
      <c r="F283" s="444"/>
      <c r="G283" s="246"/>
      <c r="H283" s="62"/>
      <c r="I283" s="63"/>
      <c r="J283" s="432"/>
      <c r="K283" s="432"/>
      <c r="L283" s="429"/>
      <c r="M283" s="63"/>
      <c r="N283" s="62"/>
      <c r="O283" s="62"/>
      <c r="P283" s="62"/>
      <c r="Q283" s="62"/>
      <c r="R283" s="63"/>
      <c r="S283" s="62"/>
      <c r="T283" s="62"/>
      <c r="U283" s="62"/>
      <c r="V283" s="62"/>
      <c r="W283" s="64">
        <f>((IF(S283=Datos!$B$83,0,IF(S283=Datos!$B$84,5,IF(S283=Datos!$B$85,10,IF(S283=Datos!$B$86,15,IF(S283=Datos!$B$87,20,IF(S283=Datos!$B$88,25,0)))))))/100)+((IF(T283=Datos!$B$83,0,IF(T283=Datos!$B$84,5,IF(T283=Datos!$B$85,10,IF(T283=Datos!$B$86,15,IF(T283=Datos!$B$87,20,IF(T283=Datos!$B$88,25,0)))))))/100)+((IF(U283=Datos!$B$83,0,IF(U283=Datos!$B$84,5,IF(U283=Datos!$B$85,10,IF(U283=Datos!$B$86,15,IF(U283=Datos!$B$87,20,IF(U283=Datos!$B$88,25,0)))))))/100)+((IF(V283=Datos!$B$83,0,IF(V283=Datos!$B$84,5,IF(V283=Datos!$B$85,10,IF(V283=Datos!$B$86,15,IF(V283=Datos!$B$87,20,IF(V283=Datos!$B$88,25,0)))))))/100)</f>
        <v>0</v>
      </c>
      <c r="X283" s="436"/>
      <c r="Y283" s="426"/>
      <c r="Z283" s="423"/>
      <c r="AA283" s="426"/>
      <c r="AB283" s="429"/>
      <c r="AC283" s="65"/>
    </row>
    <row r="284" spans="2:29" s="5" customFormat="1" ht="30" customHeight="1">
      <c r="B284" s="299"/>
      <c r="C284" s="439"/>
      <c r="D284" s="439"/>
      <c r="E284" s="443"/>
      <c r="F284" s="444"/>
      <c r="G284" s="246"/>
      <c r="H284" s="62"/>
      <c r="I284" s="63"/>
      <c r="J284" s="432"/>
      <c r="K284" s="432"/>
      <c r="L284" s="429"/>
      <c r="M284" s="63"/>
      <c r="N284" s="62"/>
      <c r="O284" s="62"/>
      <c r="P284" s="62"/>
      <c r="Q284" s="62"/>
      <c r="R284" s="63"/>
      <c r="S284" s="62"/>
      <c r="T284" s="62"/>
      <c r="U284" s="62"/>
      <c r="V284" s="62"/>
      <c r="W284" s="64">
        <f>((IF(S284=Datos!$B$83,0,IF(S284=Datos!$B$84,5,IF(S284=Datos!$B$85,10,IF(S284=Datos!$B$86,15,IF(S284=Datos!$B$87,20,IF(S284=Datos!$B$88,25,0)))))))/100)+((IF(T284=Datos!$B$83,0,IF(T284=Datos!$B$84,5,IF(T284=Datos!$B$85,10,IF(T284=Datos!$B$86,15,IF(T284=Datos!$B$87,20,IF(T284=Datos!$B$88,25,0)))))))/100)+((IF(U284=Datos!$B$83,0,IF(U284=Datos!$B$84,5,IF(U284=Datos!$B$85,10,IF(U284=Datos!$B$86,15,IF(U284=Datos!$B$87,20,IF(U284=Datos!$B$88,25,0)))))))/100)+((IF(V284=Datos!$B$83,0,IF(V284=Datos!$B$84,5,IF(V284=Datos!$B$85,10,IF(V284=Datos!$B$86,15,IF(V284=Datos!$B$87,20,IF(V284=Datos!$B$88,25,0)))))))/100)</f>
        <v>0</v>
      </c>
      <c r="X284" s="436"/>
      <c r="Y284" s="426"/>
      <c r="Z284" s="423"/>
      <c r="AA284" s="426"/>
      <c r="AB284" s="429"/>
      <c r="AC284" s="65"/>
    </row>
    <row r="285" spans="2:29" s="5" customFormat="1" ht="30" customHeight="1">
      <c r="B285" s="299"/>
      <c r="C285" s="439"/>
      <c r="D285" s="439"/>
      <c r="E285" s="443"/>
      <c r="F285" s="444"/>
      <c r="G285" s="246"/>
      <c r="H285" s="62"/>
      <c r="I285" s="63"/>
      <c r="J285" s="432"/>
      <c r="K285" s="432"/>
      <c r="L285" s="429"/>
      <c r="M285" s="63"/>
      <c r="N285" s="62"/>
      <c r="O285" s="62"/>
      <c r="P285" s="62"/>
      <c r="Q285" s="62"/>
      <c r="R285" s="63"/>
      <c r="S285" s="62"/>
      <c r="T285" s="62"/>
      <c r="U285" s="62"/>
      <c r="V285" s="62"/>
      <c r="W285" s="64">
        <f>((IF(S285=Datos!$B$83,0,IF(S285=Datos!$B$84,5,IF(S285=Datos!$B$85,10,IF(S285=Datos!$B$86,15,IF(S285=Datos!$B$87,20,IF(S285=Datos!$B$88,25,0)))))))/100)+((IF(T285=Datos!$B$83,0,IF(T285=Datos!$B$84,5,IF(T285=Datos!$B$85,10,IF(T285=Datos!$B$86,15,IF(T285=Datos!$B$87,20,IF(T285=Datos!$B$88,25,0)))))))/100)+((IF(U285=Datos!$B$83,0,IF(U285=Datos!$B$84,5,IF(U285=Datos!$B$85,10,IF(U285=Datos!$B$86,15,IF(U285=Datos!$B$87,20,IF(U285=Datos!$B$88,25,0)))))))/100)+((IF(V285=Datos!$B$83,0,IF(V285=Datos!$B$84,5,IF(V285=Datos!$B$85,10,IF(V285=Datos!$B$86,15,IF(V285=Datos!$B$87,20,IF(V285=Datos!$B$88,25,0)))))))/100)</f>
        <v>0</v>
      </c>
      <c r="X285" s="436"/>
      <c r="Y285" s="426"/>
      <c r="Z285" s="423"/>
      <c r="AA285" s="426"/>
      <c r="AB285" s="429"/>
      <c r="AC285" s="65"/>
    </row>
    <row r="286" spans="2:29" s="5" customFormat="1" ht="30" customHeight="1" thickBot="1">
      <c r="B286" s="300"/>
      <c r="C286" s="440"/>
      <c r="D286" s="440"/>
      <c r="E286" s="445"/>
      <c r="F286" s="446"/>
      <c r="G286" s="247"/>
      <c r="H286" s="88"/>
      <c r="I286" s="86"/>
      <c r="J286" s="433"/>
      <c r="K286" s="433"/>
      <c r="L286" s="430"/>
      <c r="M286" s="86"/>
      <c r="N286" s="88"/>
      <c r="O286" s="88"/>
      <c r="P286" s="88"/>
      <c r="Q286" s="88"/>
      <c r="R286" s="86"/>
      <c r="S286" s="88"/>
      <c r="T286" s="88"/>
      <c r="U286" s="88"/>
      <c r="V286" s="88"/>
      <c r="W286" s="87">
        <f>((IF(S286=Datos!$B$83,0,IF(S286=Datos!$B$84,5,IF(S286=Datos!$B$85,10,IF(S286=Datos!$B$86,15,IF(S286=Datos!$B$87,20,IF(S286=Datos!$B$88,25,0)))))))/100)+((IF(T286=Datos!$B$83,0,IF(T286=Datos!$B$84,5,IF(T286=Datos!$B$85,10,IF(T286=Datos!$B$86,15,IF(T286=Datos!$B$87,20,IF(T286=Datos!$B$88,25,0)))))))/100)+((IF(U286=Datos!$B$83,0,IF(U286=Datos!$B$84,5,IF(U286=Datos!$B$85,10,IF(U286=Datos!$B$86,15,IF(U286=Datos!$B$87,20,IF(U286=Datos!$B$88,25,0)))))))/100)+((IF(V286=Datos!$B$83,0,IF(V286=Datos!$B$84,5,IF(V286=Datos!$B$85,10,IF(V286=Datos!$B$86,15,IF(V286=Datos!$B$87,20,IF(V286=Datos!$B$88,25,0)))))))/100)</f>
        <v>0</v>
      </c>
      <c r="X286" s="437"/>
      <c r="Y286" s="427"/>
      <c r="Z286" s="424"/>
      <c r="AA286" s="427"/>
      <c r="AB286" s="430"/>
      <c r="AC286" s="69"/>
    </row>
    <row r="287" spans="2:29" s="5" customFormat="1" ht="30" customHeight="1">
      <c r="B287" s="298" t="str">
        <f>IF(Menú!$C$7="","-",Menú!$C$7)</f>
        <v>-</v>
      </c>
      <c r="C287" s="438"/>
      <c r="D287" s="438" t="str">
        <f>IF(B287="-","-",VLOOKUP(B287,Datos!$B$3:$C$25,2,FALSE))</f>
        <v>-</v>
      </c>
      <c r="E287" s="441"/>
      <c r="F287" s="442"/>
      <c r="G287" s="245"/>
      <c r="H287" s="83"/>
      <c r="I287" s="84"/>
      <c r="J287" s="431"/>
      <c r="K287" s="431"/>
      <c r="L287" s="428" t="str">
        <f>IF(AND(J287=Datos!$B$186,K287=Datos!$B$193),Datos!$D$186,IF(AND(J287=Datos!$B$186,K287=Datos!$B$194),Datos!$E$186,IF(AND(J287=Datos!$B$186,K287=Datos!$B$195),Datos!$F$186,IF(AND(J287=Datos!$B$186,K287=Datos!$B$196),Datos!$G$186,IF(AND(J287=Datos!$B$186,K287=Datos!$B$197),Datos!$H$186,IF(AND(J287=Datos!$B$187,K287=Datos!$B$193),Datos!$D$187,IF(AND(J287=Datos!$B$187,K287=Datos!$B$194),Datos!$E$187,IF(AND(J287=Datos!$B$187,K287=Datos!$B$195),Datos!$F$187,IF(AND(J287=Datos!$B$187,K287=Datos!$B$196),Datos!$G$187,IF(AND(J287=Datos!$B$187,K287=Datos!$B$197),Datos!$H$187,IF(AND(J287=Datos!$B$188,K287=Datos!$B$193),Datos!$D$188,IF(AND(J287=Datos!$B$188,K287=Datos!$B$194),Datos!$E$188,IF(AND(J287=Datos!$B$188,K287=Datos!$B$195),Datos!$F$188,IF(AND(J287=Datos!$B$188,K287=Datos!$B$196),Datos!$G$188,IF(AND(J287=Datos!$B$188,K287=Datos!$B$197),Datos!$H$188,IF(AND(J287=Datos!$B$189,K287=Datos!$B$193),Datos!$D$189,IF(AND(J287=Datos!$B$189,K287=Datos!$B$194),Datos!$E$189,IF(AND(J287=Datos!$B$189,K287=Datos!$B$195),Datos!$F$189,IF(AND(J287=Datos!$B$189,K287=Datos!$B$196),Datos!$G$189,IF(AND(J287=Datos!$B$189,K287=Datos!$B$197),Datos!$H$189,IF(AND(J287=Datos!$B$190,K287=Datos!$B$193),Datos!$D$190,IF(AND(J287=Datos!$B$190,K287=Datos!$B$194),Datos!$E$190,IF(AND(J287=Datos!$B$190,K287=Datos!$B$195),Datos!$F$190,IF(AND(J287=Datos!$B$190,K287=Datos!$B$196),Datos!$G$190,IF(AND(J287=Datos!$B$190,K287=Datos!$B$197),Datos!$H$190,"-")))))))))))))))))))))))))</f>
        <v>-</v>
      </c>
      <c r="M287" s="84"/>
      <c r="N287" s="83"/>
      <c r="O287" s="83"/>
      <c r="P287" s="83"/>
      <c r="Q287" s="83"/>
      <c r="R287" s="84"/>
      <c r="S287" s="83"/>
      <c r="T287" s="83"/>
      <c r="U287" s="83"/>
      <c r="V287" s="83"/>
      <c r="W287" s="82">
        <f>((IF(S287=Datos!$B$83,0,IF(S287=Datos!$B$84,5,IF(S287=Datos!$B$85,10,IF(S287=Datos!$B$86,15,IF(S287=Datos!$B$87,20,IF(S287=Datos!$B$88,25,0)))))))/100)+((IF(T287=Datos!$B$83,0,IF(T287=Datos!$B$84,5,IF(T287=Datos!$B$85,10,IF(T287=Datos!$B$86,15,IF(T287=Datos!$B$87,20,IF(T287=Datos!$B$88,25,0)))))))/100)+((IF(U287=Datos!$B$83,0,IF(U287=Datos!$B$84,5,IF(U287=Datos!$B$85,10,IF(U287=Datos!$B$86,15,IF(U287=Datos!$B$87,20,IF(U287=Datos!$B$88,25,0)))))))/100)+((IF(V287=Datos!$B$83,0,IF(V287=Datos!$B$84,5,IF(V287=Datos!$B$85,10,IF(V287=Datos!$B$86,15,IF(V287=Datos!$B$87,20,IF(V287=Datos!$B$88,25,0)))))))/100)</f>
        <v>0</v>
      </c>
      <c r="X287" s="435">
        <f>IF(ISERROR((IF(R287=Datos!$B$80,W287,0)+IF(R288=Datos!$B$80,W288,0)+IF(R289=Datos!$B$80,W289,0)+IF(R290=Datos!$B$80,W290,0)+IF(R291=Datos!$B$80,W291,0)+IF(R292=Datos!$B$80,W292,0))/(IF(R287=Datos!$B$80,1,0)+IF(R288=Datos!$B$80,1,0)+IF(R289=Datos!$B$80,1,0)+IF(R290=Datos!$B$80,1,0)+IF(R291=Datos!$B$80,1,0)+IF(R292=Datos!$B$80,1,0))),0,(IF(R287=Datos!$B$80,W287,0)+IF(R288=Datos!$B$80,W288,0)+IF(R289=Datos!$B$80,W289,0)+IF(R290=Datos!$B$80,W290,0)+IF(R291=Datos!$B$80,W291,0)+IF(R292=Datos!$B$80,W292,0))/(IF(R287=Datos!$B$80,1,0)+IF(R288=Datos!$B$80,1,0)+IF(R289=Datos!$B$80,1,0)+IF(R290=Datos!$B$80,1,0)+IF(R291=Datos!$B$80,1,0)+IF(R292=Datos!$B$80,1,0)))</f>
        <v>0</v>
      </c>
      <c r="Y287" s="425" t="str">
        <f>IF(J287="","-",(IF(X287&gt;0,(IF(J287=Datos!$B$65,Datos!$B$65,IF(AND(J287=Datos!$B$66,X287&gt;0.49),Datos!$B$65,IF(AND(J287=Datos!$B$67,X287&gt;0.74),Datos!$B$65,IF(AND(J287=Datos!$B$67,X287&lt;0.75,X287&gt;0.49),Datos!$B$66,IF(AND(J287=Datos!$B$68,X287&gt;0.74),Datos!$B$66,IF(AND(J287=Datos!$B$68,X287&lt;0.75,X287&gt;0.49),Datos!$B$67,IF(AND(J287=Datos!$B$69,X287&gt;0.74),Datos!$B$67,IF(AND(J287=Datos!$B$69,X287&lt;0.75,X287&gt;0.49),Datos!$B$68,J287))))))))),J287)))</f>
        <v>-</v>
      </c>
      <c r="Z287" s="422">
        <f>IF(ISERROR((IF(R287=Datos!$B$79,W287,0)+IF(R288=Datos!$B$79,W288,0)+IF(R289=Datos!$B$79,W289,0)+IF(R290=Datos!$B$79,W290,0)+IF(R291=Datos!$B$79,W291,0)+IF(R292=Datos!$B$79,W292,0))/(IF(R287=Datos!$B$79,1,0)+IF(R288=Datos!$B$79,1,0)+IF(R289=Datos!$B$79,1,0)+IF(R290=Datos!$B$79,1,0)+IF(R291=Datos!$B$79,1,0)+IF(R292=Datos!$B$79,1,0))),0,(IF(R287=Datos!$B$79,W287,0)+IF(R288=Datos!$B$79,W288,0)+IF(R289=Datos!$B$79,W289,0)+IF(R290=Datos!$B$79,W290,0)+IF(R291=Datos!$B$79,W291,0)+IF(R292=Datos!$B$79,W292,0))/(IF(R287=Datos!$B$79,1,0)+IF(R288=Datos!$B$79,1,0)+IF(R289=Datos!$B$79,1,0)+IF(R290=Datos!$B$79,1,0)+IF(R291=Datos!$B$79,1,0)+IF(R292=Datos!$B$79,1,0)))</f>
        <v>0</v>
      </c>
      <c r="AA287" s="425" t="str">
        <f>IF(K287="","-",(IF(Z287&gt;0,(IF(K287=Datos!$B$72,Datos!$B$72,IF(AND(K287=Datos!$B$73,Z287&gt;0.49),Datos!$B$72,IF(AND(K287=Datos!$B$74,Z287&gt;0.74),Datos!$B$72,IF(AND(K287=Datos!$B$74,Z287&lt;0.75,Z287&gt;0.49),Datos!$B$73,IF(AND(K287=Datos!$B$75,Z287&gt;0.74),Datos!$B$73,IF(AND(K287=Datos!$B$75,Z287&lt;0.75,Z287&gt;0.49),Datos!$B$74,IF(AND(K287=Datos!$B$76,Z287&gt;0.74),Datos!$B$74,IF(AND(K287=Datos!$B$76,Z287&lt;0.75,Z287&gt;0.49),Datos!$B$75,K287))))))))),K287)))</f>
        <v>-</v>
      </c>
      <c r="AB287" s="428" t="str">
        <f>IF(AND(Y287=Datos!$B$186,AA287=Datos!$B$193),Datos!$D$186,IF(AND(Y287=Datos!$B$186,AA287=Datos!$B$194),Datos!$E$186,IF(AND(Y287=Datos!$B$186,AA287=Datos!$B$195),Datos!$F$186,IF(AND(Y287=Datos!$B$186,AA287=Datos!$B$196),Datos!$G$186,IF(AND(Y287=Datos!$B$186,AA287=Datos!$B$197),Datos!$H$186,IF(AND(Y287=Datos!$B$187,AA287=Datos!$B$193),Datos!$D$187,IF(AND(Y287=Datos!$B$187,AA287=Datos!$B$194),Datos!$E$187,IF(AND(Y287=Datos!$B$187,AA287=Datos!$B$195),Datos!$F$187,IF(AND(Y287=Datos!$B$187,AA287=Datos!$B$196),Datos!$G$187,IF(AND(Y287=Datos!$B$187,AA287=Datos!$B$197),Datos!$H$187,IF(AND(Y287=Datos!$B$188,AA287=Datos!$B$193),Datos!$D$188,IF(AND(Y287=Datos!$B$188,AA287=Datos!$B$194),Datos!$E$188,IF(AND(Y287=Datos!$B$188,AA287=Datos!$B$195),Datos!$F$188,IF(AND(Y287=Datos!$B$188,AA287=Datos!$B$196),Datos!$G$188,IF(AND(Y287=Datos!$B$188,AA287=Datos!$B$197),Datos!$H$188,IF(AND(Y287=Datos!$B$189,AA287=Datos!$B$193),Datos!$D$189,IF(AND(Y287=Datos!$B$189,AA287=Datos!$B$194),Datos!$E$189,IF(AND(Y287=Datos!$B$189,AA287=Datos!$B$195),Datos!$F$189,IF(AND(Y287=Datos!$B$189,AA287=Datos!$B$196),Datos!$G$189,IF(AND(Y287=Datos!$B$189,AA287=Datos!$B$197),Datos!$H$189,IF(AND(Y287=Datos!$B$190,AA287=Datos!$B$193),Datos!$D$190,IF(AND(Y287=Datos!$B$190,AA287=Datos!$B$194),Datos!$E$190,IF(AND(Y287=Datos!$B$190,AA287=Datos!$B$195),Datos!$F$190,IF(AND(Y287=Datos!$B$190,AA287=Datos!$B$196),Datos!$G$190,IF(AND(Y287=Datos!$B$190,AA287=Datos!$B$197),Datos!$H$190,"-")))))))))))))))))))))))))</f>
        <v>-</v>
      </c>
      <c r="AC287" s="61"/>
    </row>
    <row r="288" spans="2:29" s="5" customFormat="1" ht="30" customHeight="1">
      <c r="B288" s="299"/>
      <c r="C288" s="439"/>
      <c r="D288" s="439"/>
      <c r="E288" s="443"/>
      <c r="F288" s="444"/>
      <c r="G288" s="246"/>
      <c r="H288" s="62"/>
      <c r="I288" s="63"/>
      <c r="J288" s="432"/>
      <c r="K288" s="432"/>
      <c r="L288" s="429"/>
      <c r="M288" s="63"/>
      <c r="N288" s="62"/>
      <c r="O288" s="62"/>
      <c r="P288" s="62"/>
      <c r="Q288" s="62"/>
      <c r="R288" s="63"/>
      <c r="S288" s="62"/>
      <c r="T288" s="62"/>
      <c r="U288" s="62"/>
      <c r="V288" s="62"/>
      <c r="W288" s="64">
        <f>((IF(S288=Datos!$B$83,0,IF(S288=Datos!$B$84,5,IF(S288=Datos!$B$85,10,IF(S288=Datos!$B$86,15,IF(S288=Datos!$B$87,20,IF(S288=Datos!$B$88,25,0)))))))/100)+((IF(T288=Datos!$B$83,0,IF(T288=Datos!$B$84,5,IF(T288=Datos!$B$85,10,IF(T288=Datos!$B$86,15,IF(T288=Datos!$B$87,20,IF(T288=Datos!$B$88,25,0)))))))/100)+((IF(U288=Datos!$B$83,0,IF(U288=Datos!$B$84,5,IF(U288=Datos!$B$85,10,IF(U288=Datos!$B$86,15,IF(U288=Datos!$B$87,20,IF(U288=Datos!$B$88,25,0)))))))/100)+((IF(V288=Datos!$B$83,0,IF(V288=Datos!$B$84,5,IF(V288=Datos!$B$85,10,IF(V288=Datos!$B$86,15,IF(V288=Datos!$B$87,20,IF(V288=Datos!$B$88,25,0)))))))/100)</f>
        <v>0</v>
      </c>
      <c r="X288" s="436"/>
      <c r="Y288" s="426"/>
      <c r="Z288" s="423"/>
      <c r="AA288" s="426"/>
      <c r="AB288" s="429"/>
      <c r="AC288" s="65"/>
    </row>
    <row r="289" spans="2:29" s="5" customFormat="1" ht="30" customHeight="1">
      <c r="B289" s="299"/>
      <c r="C289" s="439"/>
      <c r="D289" s="439"/>
      <c r="E289" s="443"/>
      <c r="F289" s="444"/>
      <c r="G289" s="246"/>
      <c r="H289" s="62"/>
      <c r="I289" s="63"/>
      <c r="J289" s="432"/>
      <c r="K289" s="432"/>
      <c r="L289" s="429"/>
      <c r="M289" s="63"/>
      <c r="N289" s="62"/>
      <c r="O289" s="62"/>
      <c r="P289" s="62"/>
      <c r="Q289" s="62"/>
      <c r="R289" s="63"/>
      <c r="S289" s="62"/>
      <c r="T289" s="62"/>
      <c r="U289" s="62"/>
      <c r="V289" s="62"/>
      <c r="W289" s="64">
        <f>((IF(S289=Datos!$B$83,0,IF(S289=Datos!$B$84,5,IF(S289=Datos!$B$85,10,IF(S289=Datos!$B$86,15,IF(S289=Datos!$B$87,20,IF(S289=Datos!$B$88,25,0)))))))/100)+((IF(T289=Datos!$B$83,0,IF(T289=Datos!$B$84,5,IF(T289=Datos!$B$85,10,IF(T289=Datos!$B$86,15,IF(T289=Datos!$B$87,20,IF(T289=Datos!$B$88,25,0)))))))/100)+((IF(U289=Datos!$B$83,0,IF(U289=Datos!$B$84,5,IF(U289=Datos!$B$85,10,IF(U289=Datos!$B$86,15,IF(U289=Datos!$B$87,20,IF(U289=Datos!$B$88,25,0)))))))/100)+((IF(V289=Datos!$B$83,0,IF(V289=Datos!$B$84,5,IF(V289=Datos!$B$85,10,IF(V289=Datos!$B$86,15,IF(V289=Datos!$B$87,20,IF(V289=Datos!$B$88,25,0)))))))/100)</f>
        <v>0</v>
      </c>
      <c r="X289" s="436"/>
      <c r="Y289" s="426"/>
      <c r="Z289" s="423"/>
      <c r="AA289" s="426"/>
      <c r="AB289" s="429"/>
      <c r="AC289" s="65"/>
    </row>
    <row r="290" spans="2:29" s="5" customFormat="1" ht="30" customHeight="1">
      <c r="B290" s="299"/>
      <c r="C290" s="439"/>
      <c r="D290" s="439"/>
      <c r="E290" s="443"/>
      <c r="F290" s="444"/>
      <c r="G290" s="246"/>
      <c r="H290" s="62"/>
      <c r="I290" s="63"/>
      <c r="J290" s="432"/>
      <c r="K290" s="432"/>
      <c r="L290" s="429"/>
      <c r="M290" s="63"/>
      <c r="N290" s="62"/>
      <c r="O290" s="62"/>
      <c r="P290" s="62"/>
      <c r="Q290" s="62"/>
      <c r="R290" s="63"/>
      <c r="S290" s="62"/>
      <c r="T290" s="62"/>
      <c r="U290" s="62"/>
      <c r="V290" s="62"/>
      <c r="W290" s="64">
        <f>((IF(S290=Datos!$B$83,0,IF(S290=Datos!$B$84,5,IF(S290=Datos!$B$85,10,IF(S290=Datos!$B$86,15,IF(S290=Datos!$B$87,20,IF(S290=Datos!$B$88,25,0)))))))/100)+((IF(T290=Datos!$B$83,0,IF(T290=Datos!$B$84,5,IF(T290=Datos!$B$85,10,IF(T290=Datos!$B$86,15,IF(T290=Datos!$B$87,20,IF(T290=Datos!$B$88,25,0)))))))/100)+((IF(U290=Datos!$B$83,0,IF(U290=Datos!$B$84,5,IF(U290=Datos!$B$85,10,IF(U290=Datos!$B$86,15,IF(U290=Datos!$B$87,20,IF(U290=Datos!$B$88,25,0)))))))/100)+((IF(V290=Datos!$B$83,0,IF(V290=Datos!$B$84,5,IF(V290=Datos!$B$85,10,IF(V290=Datos!$B$86,15,IF(V290=Datos!$B$87,20,IF(V290=Datos!$B$88,25,0)))))))/100)</f>
        <v>0</v>
      </c>
      <c r="X290" s="436"/>
      <c r="Y290" s="426"/>
      <c r="Z290" s="423"/>
      <c r="AA290" s="426"/>
      <c r="AB290" s="429"/>
      <c r="AC290" s="65"/>
    </row>
    <row r="291" spans="2:29" s="5" customFormat="1" ht="30" customHeight="1">
      <c r="B291" s="299"/>
      <c r="C291" s="439"/>
      <c r="D291" s="439"/>
      <c r="E291" s="443"/>
      <c r="F291" s="444"/>
      <c r="G291" s="246"/>
      <c r="H291" s="62"/>
      <c r="I291" s="63"/>
      <c r="J291" s="432"/>
      <c r="K291" s="432"/>
      <c r="L291" s="429"/>
      <c r="M291" s="63"/>
      <c r="N291" s="62"/>
      <c r="O291" s="62"/>
      <c r="P291" s="62"/>
      <c r="Q291" s="62"/>
      <c r="R291" s="63"/>
      <c r="S291" s="62"/>
      <c r="T291" s="62"/>
      <c r="U291" s="62"/>
      <c r="V291" s="62"/>
      <c r="W291" s="64">
        <f>((IF(S291=Datos!$B$83,0,IF(S291=Datos!$B$84,5,IF(S291=Datos!$B$85,10,IF(S291=Datos!$B$86,15,IF(S291=Datos!$B$87,20,IF(S291=Datos!$B$88,25,0)))))))/100)+((IF(T291=Datos!$B$83,0,IF(T291=Datos!$B$84,5,IF(T291=Datos!$B$85,10,IF(T291=Datos!$B$86,15,IF(T291=Datos!$B$87,20,IF(T291=Datos!$B$88,25,0)))))))/100)+((IF(U291=Datos!$B$83,0,IF(U291=Datos!$B$84,5,IF(U291=Datos!$B$85,10,IF(U291=Datos!$B$86,15,IF(U291=Datos!$B$87,20,IF(U291=Datos!$B$88,25,0)))))))/100)+((IF(V291=Datos!$B$83,0,IF(V291=Datos!$B$84,5,IF(V291=Datos!$B$85,10,IF(V291=Datos!$B$86,15,IF(V291=Datos!$B$87,20,IF(V291=Datos!$B$88,25,0)))))))/100)</f>
        <v>0</v>
      </c>
      <c r="X291" s="436"/>
      <c r="Y291" s="426"/>
      <c r="Z291" s="423"/>
      <c r="AA291" s="426"/>
      <c r="AB291" s="429"/>
      <c r="AC291" s="65"/>
    </row>
    <row r="292" spans="2:29" s="5" customFormat="1" ht="30" customHeight="1" thickBot="1">
      <c r="B292" s="300"/>
      <c r="C292" s="440"/>
      <c r="D292" s="440"/>
      <c r="E292" s="445"/>
      <c r="F292" s="446"/>
      <c r="G292" s="247"/>
      <c r="H292" s="88"/>
      <c r="I292" s="86"/>
      <c r="J292" s="433"/>
      <c r="K292" s="433"/>
      <c r="L292" s="430"/>
      <c r="M292" s="86"/>
      <c r="N292" s="88"/>
      <c r="O292" s="88"/>
      <c r="P292" s="88"/>
      <c r="Q292" s="88"/>
      <c r="R292" s="86"/>
      <c r="S292" s="88"/>
      <c r="T292" s="88"/>
      <c r="U292" s="88"/>
      <c r="V292" s="88"/>
      <c r="W292" s="87">
        <f>((IF(S292=Datos!$B$83,0,IF(S292=Datos!$B$84,5,IF(S292=Datos!$B$85,10,IF(S292=Datos!$B$86,15,IF(S292=Datos!$B$87,20,IF(S292=Datos!$B$88,25,0)))))))/100)+((IF(T292=Datos!$B$83,0,IF(T292=Datos!$B$84,5,IF(T292=Datos!$B$85,10,IF(T292=Datos!$B$86,15,IF(T292=Datos!$B$87,20,IF(T292=Datos!$B$88,25,0)))))))/100)+((IF(U292=Datos!$B$83,0,IF(U292=Datos!$B$84,5,IF(U292=Datos!$B$85,10,IF(U292=Datos!$B$86,15,IF(U292=Datos!$B$87,20,IF(U292=Datos!$B$88,25,0)))))))/100)+((IF(V292=Datos!$B$83,0,IF(V292=Datos!$B$84,5,IF(V292=Datos!$B$85,10,IF(V292=Datos!$B$86,15,IF(V292=Datos!$B$87,20,IF(V292=Datos!$B$88,25,0)))))))/100)</f>
        <v>0</v>
      </c>
      <c r="X292" s="437"/>
      <c r="Y292" s="427"/>
      <c r="Z292" s="424"/>
      <c r="AA292" s="427"/>
      <c r="AB292" s="430"/>
      <c r="AC292" s="69"/>
    </row>
    <row r="293" spans="2:29" s="5" customFormat="1" ht="30" customHeight="1">
      <c r="B293" s="298" t="str">
        <f>IF(Menú!$C$7="","-",Menú!$C$7)</f>
        <v>-</v>
      </c>
      <c r="C293" s="438"/>
      <c r="D293" s="438" t="str">
        <f>IF(B293="-","-",VLOOKUP(B293,Datos!$B$3:$C$25,2,FALSE))</f>
        <v>-</v>
      </c>
      <c r="E293" s="441"/>
      <c r="F293" s="442"/>
      <c r="G293" s="245"/>
      <c r="H293" s="83"/>
      <c r="I293" s="84"/>
      <c r="J293" s="431"/>
      <c r="K293" s="431"/>
      <c r="L293" s="428" t="str">
        <f>IF(AND(J293=Datos!$B$186,K293=Datos!$B$193),Datos!$D$186,IF(AND(J293=Datos!$B$186,K293=Datos!$B$194),Datos!$E$186,IF(AND(J293=Datos!$B$186,K293=Datos!$B$195),Datos!$F$186,IF(AND(J293=Datos!$B$186,K293=Datos!$B$196),Datos!$G$186,IF(AND(J293=Datos!$B$186,K293=Datos!$B$197),Datos!$H$186,IF(AND(J293=Datos!$B$187,K293=Datos!$B$193),Datos!$D$187,IF(AND(J293=Datos!$B$187,K293=Datos!$B$194),Datos!$E$187,IF(AND(J293=Datos!$B$187,K293=Datos!$B$195),Datos!$F$187,IF(AND(J293=Datos!$B$187,K293=Datos!$B$196),Datos!$G$187,IF(AND(J293=Datos!$B$187,K293=Datos!$B$197),Datos!$H$187,IF(AND(J293=Datos!$B$188,K293=Datos!$B$193),Datos!$D$188,IF(AND(J293=Datos!$B$188,K293=Datos!$B$194),Datos!$E$188,IF(AND(J293=Datos!$B$188,K293=Datos!$B$195),Datos!$F$188,IF(AND(J293=Datos!$B$188,K293=Datos!$B$196),Datos!$G$188,IF(AND(J293=Datos!$B$188,K293=Datos!$B$197),Datos!$H$188,IF(AND(J293=Datos!$B$189,K293=Datos!$B$193),Datos!$D$189,IF(AND(J293=Datos!$B$189,K293=Datos!$B$194),Datos!$E$189,IF(AND(J293=Datos!$B$189,K293=Datos!$B$195),Datos!$F$189,IF(AND(J293=Datos!$B$189,K293=Datos!$B$196),Datos!$G$189,IF(AND(J293=Datos!$B$189,K293=Datos!$B$197),Datos!$H$189,IF(AND(J293=Datos!$B$190,K293=Datos!$B$193),Datos!$D$190,IF(AND(J293=Datos!$B$190,K293=Datos!$B$194),Datos!$E$190,IF(AND(J293=Datos!$B$190,K293=Datos!$B$195),Datos!$F$190,IF(AND(J293=Datos!$B$190,K293=Datos!$B$196),Datos!$G$190,IF(AND(J293=Datos!$B$190,K293=Datos!$B$197),Datos!$H$190,"-")))))))))))))))))))))))))</f>
        <v>-</v>
      </c>
      <c r="M293" s="84"/>
      <c r="N293" s="83"/>
      <c r="O293" s="83"/>
      <c r="P293" s="83"/>
      <c r="Q293" s="83"/>
      <c r="R293" s="84"/>
      <c r="S293" s="83"/>
      <c r="T293" s="83"/>
      <c r="U293" s="83"/>
      <c r="V293" s="83"/>
      <c r="W293" s="82">
        <f>((IF(S293=Datos!$B$83,0,IF(S293=Datos!$B$84,5,IF(S293=Datos!$B$85,10,IF(S293=Datos!$B$86,15,IF(S293=Datos!$B$87,20,IF(S293=Datos!$B$88,25,0)))))))/100)+((IF(T293=Datos!$B$83,0,IF(T293=Datos!$B$84,5,IF(T293=Datos!$B$85,10,IF(T293=Datos!$B$86,15,IF(T293=Datos!$B$87,20,IF(T293=Datos!$B$88,25,0)))))))/100)+((IF(U293=Datos!$B$83,0,IF(U293=Datos!$B$84,5,IF(U293=Datos!$B$85,10,IF(U293=Datos!$B$86,15,IF(U293=Datos!$B$87,20,IF(U293=Datos!$B$88,25,0)))))))/100)+((IF(V293=Datos!$B$83,0,IF(V293=Datos!$B$84,5,IF(V293=Datos!$B$85,10,IF(V293=Datos!$B$86,15,IF(V293=Datos!$B$87,20,IF(V293=Datos!$B$88,25,0)))))))/100)</f>
        <v>0</v>
      </c>
      <c r="X293" s="435">
        <f>IF(ISERROR((IF(R293=Datos!$B$80,W293,0)+IF(R294=Datos!$B$80,W294,0)+IF(R295=Datos!$B$80,W295,0)+IF(R296=Datos!$B$80,W296,0)+IF(R297=Datos!$B$80,W297,0)+IF(R298=Datos!$B$80,W298,0))/(IF(R293=Datos!$B$80,1,0)+IF(R294=Datos!$B$80,1,0)+IF(R295=Datos!$B$80,1,0)+IF(R296=Datos!$B$80,1,0)+IF(R297=Datos!$B$80,1,0)+IF(R298=Datos!$B$80,1,0))),0,(IF(R293=Datos!$B$80,W293,0)+IF(R294=Datos!$B$80,W294,0)+IF(R295=Datos!$B$80,W295,0)+IF(R296=Datos!$B$80,W296,0)+IF(R297=Datos!$B$80,W297,0)+IF(R298=Datos!$B$80,W298,0))/(IF(R293=Datos!$B$80,1,0)+IF(R294=Datos!$B$80,1,0)+IF(R295=Datos!$B$80,1,0)+IF(R296=Datos!$B$80,1,0)+IF(R297=Datos!$B$80,1,0)+IF(R298=Datos!$B$80,1,0)))</f>
        <v>0</v>
      </c>
      <c r="Y293" s="425" t="str">
        <f>IF(J293="","-",(IF(X293&gt;0,(IF(J293=Datos!$B$65,Datos!$B$65,IF(AND(J293=Datos!$B$66,X293&gt;0.49),Datos!$B$65,IF(AND(J293=Datos!$B$67,X293&gt;0.74),Datos!$B$65,IF(AND(J293=Datos!$B$67,X293&lt;0.75,X293&gt;0.49),Datos!$B$66,IF(AND(J293=Datos!$B$68,X293&gt;0.74),Datos!$B$66,IF(AND(J293=Datos!$B$68,X293&lt;0.75,X293&gt;0.49),Datos!$B$67,IF(AND(J293=Datos!$B$69,X293&gt;0.74),Datos!$B$67,IF(AND(J293=Datos!$B$69,X293&lt;0.75,X293&gt;0.49),Datos!$B$68,J293))))))))),J293)))</f>
        <v>-</v>
      </c>
      <c r="Z293" s="422">
        <f>IF(ISERROR((IF(R293=Datos!$B$79,W293,0)+IF(R294=Datos!$B$79,W294,0)+IF(R295=Datos!$B$79,W295,0)+IF(R296=Datos!$B$79,W296,0)+IF(R297=Datos!$B$79,W297,0)+IF(R298=Datos!$B$79,W298,0))/(IF(R293=Datos!$B$79,1,0)+IF(R294=Datos!$B$79,1,0)+IF(R295=Datos!$B$79,1,0)+IF(R296=Datos!$B$79,1,0)+IF(R297=Datos!$B$79,1,0)+IF(R298=Datos!$B$79,1,0))),0,(IF(R293=Datos!$B$79,W293,0)+IF(R294=Datos!$B$79,W294,0)+IF(R295=Datos!$B$79,W295,0)+IF(R296=Datos!$B$79,W296,0)+IF(R297=Datos!$B$79,W297,0)+IF(R298=Datos!$B$79,W298,0))/(IF(R293=Datos!$B$79,1,0)+IF(R294=Datos!$B$79,1,0)+IF(R295=Datos!$B$79,1,0)+IF(R296=Datos!$B$79,1,0)+IF(R297=Datos!$B$79,1,0)+IF(R298=Datos!$B$79,1,0)))</f>
        <v>0</v>
      </c>
      <c r="AA293" s="425" t="str">
        <f>IF(K293="","-",(IF(Z293&gt;0,(IF(K293=Datos!$B$72,Datos!$B$72,IF(AND(K293=Datos!$B$73,Z293&gt;0.49),Datos!$B$72,IF(AND(K293=Datos!$B$74,Z293&gt;0.74),Datos!$B$72,IF(AND(K293=Datos!$B$74,Z293&lt;0.75,Z293&gt;0.49),Datos!$B$73,IF(AND(K293=Datos!$B$75,Z293&gt;0.74),Datos!$B$73,IF(AND(K293=Datos!$B$75,Z293&lt;0.75,Z293&gt;0.49),Datos!$B$74,IF(AND(K293=Datos!$B$76,Z293&gt;0.74),Datos!$B$74,IF(AND(K293=Datos!$B$76,Z293&lt;0.75,Z293&gt;0.49),Datos!$B$75,K293))))))))),K293)))</f>
        <v>-</v>
      </c>
      <c r="AB293" s="428" t="str">
        <f>IF(AND(Y293=Datos!$B$186,AA293=Datos!$B$193),Datos!$D$186,IF(AND(Y293=Datos!$B$186,AA293=Datos!$B$194),Datos!$E$186,IF(AND(Y293=Datos!$B$186,AA293=Datos!$B$195),Datos!$F$186,IF(AND(Y293=Datos!$B$186,AA293=Datos!$B$196),Datos!$G$186,IF(AND(Y293=Datos!$B$186,AA293=Datos!$B$197),Datos!$H$186,IF(AND(Y293=Datos!$B$187,AA293=Datos!$B$193),Datos!$D$187,IF(AND(Y293=Datos!$B$187,AA293=Datos!$B$194),Datos!$E$187,IF(AND(Y293=Datos!$B$187,AA293=Datos!$B$195),Datos!$F$187,IF(AND(Y293=Datos!$B$187,AA293=Datos!$B$196),Datos!$G$187,IF(AND(Y293=Datos!$B$187,AA293=Datos!$B$197),Datos!$H$187,IF(AND(Y293=Datos!$B$188,AA293=Datos!$B$193),Datos!$D$188,IF(AND(Y293=Datos!$B$188,AA293=Datos!$B$194),Datos!$E$188,IF(AND(Y293=Datos!$B$188,AA293=Datos!$B$195),Datos!$F$188,IF(AND(Y293=Datos!$B$188,AA293=Datos!$B$196),Datos!$G$188,IF(AND(Y293=Datos!$B$188,AA293=Datos!$B$197),Datos!$H$188,IF(AND(Y293=Datos!$B$189,AA293=Datos!$B$193),Datos!$D$189,IF(AND(Y293=Datos!$B$189,AA293=Datos!$B$194),Datos!$E$189,IF(AND(Y293=Datos!$B$189,AA293=Datos!$B$195),Datos!$F$189,IF(AND(Y293=Datos!$B$189,AA293=Datos!$B$196),Datos!$G$189,IF(AND(Y293=Datos!$B$189,AA293=Datos!$B$197),Datos!$H$189,IF(AND(Y293=Datos!$B$190,AA293=Datos!$B$193),Datos!$D$190,IF(AND(Y293=Datos!$B$190,AA293=Datos!$B$194),Datos!$E$190,IF(AND(Y293=Datos!$B$190,AA293=Datos!$B$195),Datos!$F$190,IF(AND(Y293=Datos!$B$190,AA293=Datos!$B$196),Datos!$G$190,IF(AND(Y293=Datos!$B$190,AA293=Datos!$B$197),Datos!$H$190,"-")))))))))))))))))))))))))</f>
        <v>-</v>
      </c>
      <c r="AC293" s="61"/>
    </row>
    <row r="294" spans="2:29" s="5" customFormat="1" ht="30" customHeight="1">
      <c r="B294" s="299"/>
      <c r="C294" s="439"/>
      <c r="D294" s="439"/>
      <c r="E294" s="443"/>
      <c r="F294" s="444"/>
      <c r="G294" s="246"/>
      <c r="H294" s="62"/>
      <c r="I294" s="63"/>
      <c r="J294" s="432"/>
      <c r="K294" s="432"/>
      <c r="L294" s="429"/>
      <c r="M294" s="63"/>
      <c r="N294" s="62"/>
      <c r="O294" s="62"/>
      <c r="P294" s="62"/>
      <c r="Q294" s="62"/>
      <c r="R294" s="63"/>
      <c r="S294" s="62"/>
      <c r="T294" s="62"/>
      <c r="U294" s="62"/>
      <c r="V294" s="62"/>
      <c r="W294" s="64">
        <f>((IF(S294=Datos!$B$83,0,IF(S294=Datos!$B$84,5,IF(S294=Datos!$B$85,10,IF(S294=Datos!$B$86,15,IF(S294=Datos!$B$87,20,IF(S294=Datos!$B$88,25,0)))))))/100)+((IF(T294=Datos!$B$83,0,IF(T294=Datos!$B$84,5,IF(T294=Datos!$B$85,10,IF(T294=Datos!$B$86,15,IF(T294=Datos!$B$87,20,IF(T294=Datos!$B$88,25,0)))))))/100)+((IF(U294=Datos!$B$83,0,IF(U294=Datos!$B$84,5,IF(U294=Datos!$B$85,10,IF(U294=Datos!$B$86,15,IF(U294=Datos!$B$87,20,IF(U294=Datos!$B$88,25,0)))))))/100)+((IF(V294=Datos!$B$83,0,IF(V294=Datos!$B$84,5,IF(V294=Datos!$B$85,10,IF(V294=Datos!$B$86,15,IF(V294=Datos!$B$87,20,IF(V294=Datos!$B$88,25,0)))))))/100)</f>
        <v>0</v>
      </c>
      <c r="X294" s="436"/>
      <c r="Y294" s="426"/>
      <c r="Z294" s="423"/>
      <c r="AA294" s="426"/>
      <c r="AB294" s="429"/>
      <c r="AC294" s="65"/>
    </row>
    <row r="295" spans="2:29" s="5" customFormat="1" ht="30" customHeight="1">
      <c r="B295" s="299"/>
      <c r="C295" s="439"/>
      <c r="D295" s="439"/>
      <c r="E295" s="443"/>
      <c r="F295" s="444"/>
      <c r="G295" s="246"/>
      <c r="H295" s="62"/>
      <c r="I295" s="63"/>
      <c r="J295" s="432"/>
      <c r="K295" s="432"/>
      <c r="L295" s="429"/>
      <c r="M295" s="63"/>
      <c r="N295" s="62"/>
      <c r="O295" s="62"/>
      <c r="P295" s="62"/>
      <c r="Q295" s="62"/>
      <c r="R295" s="63"/>
      <c r="S295" s="62"/>
      <c r="T295" s="62"/>
      <c r="U295" s="62"/>
      <c r="V295" s="62"/>
      <c r="W295" s="64">
        <f>((IF(S295=Datos!$B$83,0,IF(S295=Datos!$B$84,5,IF(S295=Datos!$B$85,10,IF(S295=Datos!$B$86,15,IF(S295=Datos!$B$87,20,IF(S295=Datos!$B$88,25,0)))))))/100)+((IF(T295=Datos!$B$83,0,IF(T295=Datos!$B$84,5,IF(T295=Datos!$B$85,10,IF(T295=Datos!$B$86,15,IF(T295=Datos!$B$87,20,IF(T295=Datos!$B$88,25,0)))))))/100)+((IF(U295=Datos!$B$83,0,IF(U295=Datos!$B$84,5,IF(U295=Datos!$B$85,10,IF(U295=Datos!$B$86,15,IF(U295=Datos!$B$87,20,IF(U295=Datos!$B$88,25,0)))))))/100)+((IF(V295=Datos!$B$83,0,IF(V295=Datos!$B$84,5,IF(V295=Datos!$B$85,10,IF(V295=Datos!$B$86,15,IF(V295=Datos!$B$87,20,IF(V295=Datos!$B$88,25,0)))))))/100)</f>
        <v>0</v>
      </c>
      <c r="X295" s="436"/>
      <c r="Y295" s="426"/>
      <c r="Z295" s="423"/>
      <c r="AA295" s="426"/>
      <c r="AB295" s="429"/>
      <c r="AC295" s="65"/>
    </row>
    <row r="296" spans="2:29" s="5" customFormat="1" ht="30" customHeight="1">
      <c r="B296" s="299"/>
      <c r="C296" s="439"/>
      <c r="D296" s="439"/>
      <c r="E296" s="443"/>
      <c r="F296" s="444"/>
      <c r="G296" s="246"/>
      <c r="H296" s="62"/>
      <c r="I296" s="63"/>
      <c r="J296" s="432"/>
      <c r="K296" s="432"/>
      <c r="L296" s="429"/>
      <c r="M296" s="63"/>
      <c r="N296" s="62"/>
      <c r="O296" s="62"/>
      <c r="P296" s="62"/>
      <c r="Q296" s="62"/>
      <c r="R296" s="63"/>
      <c r="S296" s="62"/>
      <c r="T296" s="62"/>
      <c r="U296" s="62"/>
      <c r="V296" s="62"/>
      <c r="W296" s="64">
        <f>((IF(S296=Datos!$B$83,0,IF(S296=Datos!$B$84,5,IF(S296=Datos!$B$85,10,IF(S296=Datos!$B$86,15,IF(S296=Datos!$B$87,20,IF(S296=Datos!$B$88,25,0)))))))/100)+((IF(T296=Datos!$B$83,0,IF(T296=Datos!$B$84,5,IF(T296=Datos!$B$85,10,IF(T296=Datos!$B$86,15,IF(T296=Datos!$B$87,20,IF(T296=Datos!$B$88,25,0)))))))/100)+((IF(U296=Datos!$B$83,0,IF(U296=Datos!$B$84,5,IF(U296=Datos!$B$85,10,IF(U296=Datos!$B$86,15,IF(U296=Datos!$B$87,20,IF(U296=Datos!$B$88,25,0)))))))/100)+((IF(V296=Datos!$B$83,0,IF(V296=Datos!$B$84,5,IF(V296=Datos!$B$85,10,IF(V296=Datos!$B$86,15,IF(V296=Datos!$B$87,20,IF(V296=Datos!$B$88,25,0)))))))/100)</f>
        <v>0</v>
      </c>
      <c r="X296" s="436"/>
      <c r="Y296" s="426"/>
      <c r="Z296" s="423"/>
      <c r="AA296" s="426"/>
      <c r="AB296" s="429"/>
      <c r="AC296" s="65"/>
    </row>
    <row r="297" spans="2:29" s="5" customFormat="1" ht="30" customHeight="1">
      <c r="B297" s="299"/>
      <c r="C297" s="439"/>
      <c r="D297" s="439"/>
      <c r="E297" s="443"/>
      <c r="F297" s="444"/>
      <c r="G297" s="246"/>
      <c r="H297" s="62"/>
      <c r="I297" s="63"/>
      <c r="J297" s="432"/>
      <c r="K297" s="432"/>
      <c r="L297" s="429"/>
      <c r="M297" s="63"/>
      <c r="N297" s="62"/>
      <c r="O297" s="62"/>
      <c r="P297" s="62"/>
      <c r="Q297" s="62"/>
      <c r="R297" s="63"/>
      <c r="S297" s="62"/>
      <c r="T297" s="62"/>
      <c r="U297" s="62"/>
      <c r="V297" s="62"/>
      <c r="W297" s="64">
        <f>((IF(S297=Datos!$B$83,0,IF(S297=Datos!$B$84,5,IF(S297=Datos!$B$85,10,IF(S297=Datos!$B$86,15,IF(S297=Datos!$B$87,20,IF(S297=Datos!$B$88,25,0)))))))/100)+((IF(T297=Datos!$B$83,0,IF(T297=Datos!$B$84,5,IF(T297=Datos!$B$85,10,IF(T297=Datos!$B$86,15,IF(T297=Datos!$B$87,20,IF(T297=Datos!$B$88,25,0)))))))/100)+((IF(U297=Datos!$B$83,0,IF(U297=Datos!$B$84,5,IF(U297=Datos!$B$85,10,IF(U297=Datos!$B$86,15,IF(U297=Datos!$B$87,20,IF(U297=Datos!$B$88,25,0)))))))/100)+((IF(V297=Datos!$B$83,0,IF(V297=Datos!$B$84,5,IF(V297=Datos!$B$85,10,IF(V297=Datos!$B$86,15,IF(V297=Datos!$B$87,20,IF(V297=Datos!$B$88,25,0)))))))/100)</f>
        <v>0</v>
      </c>
      <c r="X297" s="436"/>
      <c r="Y297" s="426"/>
      <c r="Z297" s="423"/>
      <c r="AA297" s="426"/>
      <c r="AB297" s="429"/>
      <c r="AC297" s="65"/>
    </row>
    <row r="298" spans="2:29" s="5" customFormat="1" ht="30" customHeight="1" thickBot="1">
      <c r="B298" s="300"/>
      <c r="C298" s="440"/>
      <c r="D298" s="440"/>
      <c r="E298" s="445"/>
      <c r="F298" s="446"/>
      <c r="G298" s="247"/>
      <c r="H298" s="88"/>
      <c r="I298" s="86"/>
      <c r="J298" s="433"/>
      <c r="K298" s="433"/>
      <c r="L298" s="430"/>
      <c r="M298" s="86"/>
      <c r="N298" s="88"/>
      <c r="O298" s="88"/>
      <c r="P298" s="88"/>
      <c r="Q298" s="88"/>
      <c r="R298" s="86"/>
      <c r="S298" s="88"/>
      <c r="T298" s="88"/>
      <c r="U298" s="88"/>
      <c r="V298" s="88"/>
      <c r="W298" s="87">
        <f>((IF(S298=Datos!$B$83,0,IF(S298=Datos!$B$84,5,IF(S298=Datos!$B$85,10,IF(S298=Datos!$B$86,15,IF(S298=Datos!$B$87,20,IF(S298=Datos!$B$88,25,0)))))))/100)+((IF(T298=Datos!$B$83,0,IF(T298=Datos!$B$84,5,IF(T298=Datos!$B$85,10,IF(T298=Datos!$B$86,15,IF(T298=Datos!$B$87,20,IF(T298=Datos!$B$88,25,0)))))))/100)+((IF(U298=Datos!$B$83,0,IF(U298=Datos!$B$84,5,IF(U298=Datos!$B$85,10,IF(U298=Datos!$B$86,15,IF(U298=Datos!$B$87,20,IF(U298=Datos!$B$88,25,0)))))))/100)+((IF(V298=Datos!$B$83,0,IF(V298=Datos!$B$84,5,IF(V298=Datos!$B$85,10,IF(V298=Datos!$B$86,15,IF(V298=Datos!$B$87,20,IF(V298=Datos!$B$88,25,0)))))))/100)</f>
        <v>0</v>
      </c>
      <c r="X298" s="437"/>
      <c r="Y298" s="427"/>
      <c r="Z298" s="424"/>
      <c r="AA298" s="427"/>
      <c r="AB298" s="430"/>
      <c r="AC298" s="69"/>
    </row>
    <row r="299" spans="2:29" s="5" customFormat="1" ht="30" customHeight="1">
      <c r="B299" s="298" t="str">
        <f>IF(Menú!$C$7="","-",Menú!$C$7)</f>
        <v>-</v>
      </c>
      <c r="C299" s="438"/>
      <c r="D299" s="438" t="str">
        <f>IF(B299="-","-",VLOOKUP(B299,Datos!$B$3:$C$25,2,FALSE))</f>
        <v>-</v>
      </c>
      <c r="E299" s="441"/>
      <c r="F299" s="442"/>
      <c r="G299" s="245"/>
      <c r="H299" s="83"/>
      <c r="I299" s="84"/>
      <c r="J299" s="431"/>
      <c r="K299" s="431"/>
      <c r="L299" s="428" t="str">
        <f>IF(AND(J299=Datos!$B$186,K299=Datos!$B$193),Datos!$D$186,IF(AND(J299=Datos!$B$186,K299=Datos!$B$194),Datos!$E$186,IF(AND(J299=Datos!$B$186,K299=Datos!$B$195),Datos!$F$186,IF(AND(J299=Datos!$B$186,K299=Datos!$B$196),Datos!$G$186,IF(AND(J299=Datos!$B$186,K299=Datos!$B$197),Datos!$H$186,IF(AND(J299=Datos!$B$187,K299=Datos!$B$193),Datos!$D$187,IF(AND(J299=Datos!$B$187,K299=Datos!$B$194),Datos!$E$187,IF(AND(J299=Datos!$B$187,K299=Datos!$B$195),Datos!$F$187,IF(AND(J299=Datos!$B$187,K299=Datos!$B$196),Datos!$G$187,IF(AND(J299=Datos!$B$187,K299=Datos!$B$197),Datos!$H$187,IF(AND(J299=Datos!$B$188,K299=Datos!$B$193),Datos!$D$188,IF(AND(J299=Datos!$B$188,K299=Datos!$B$194),Datos!$E$188,IF(AND(J299=Datos!$B$188,K299=Datos!$B$195),Datos!$F$188,IF(AND(J299=Datos!$B$188,K299=Datos!$B$196),Datos!$G$188,IF(AND(J299=Datos!$B$188,K299=Datos!$B$197),Datos!$H$188,IF(AND(J299=Datos!$B$189,K299=Datos!$B$193),Datos!$D$189,IF(AND(J299=Datos!$B$189,K299=Datos!$B$194),Datos!$E$189,IF(AND(J299=Datos!$B$189,K299=Datos!$B$195),Datos!$F$189,IF(AND(J299=Datos!$B$189,K299=Datos!$B$196),Datos!$G$189,IF(AND(J299=Datos!$B$189,K299=Datos!$B$197),Datos!$H$189,IF(AND(J299=Datos!$B$190,K299=Datos!$B$193),Datos!$D$190,IF(AND(J299=Datos!$B$190,K299=Datos!$B$194),Datos!$E$190,IF(AND(J299=Datos!$B$190,K299=Datos!$B$195),Datos!$F$190,IF(AND(J299=Datos!$B$190,K299=Datos!$B$196),Datos!$G$190,IF(AND(J299=Datos!$B$190,K299=Datos!$B$197),Datos!$H$190,"-")))))))))))))))))))))))))</f>
        <v>-</v>
      </c>
      <c r="M299" s="84"/>
      <c r="N299" s="83"/>
      <c r="O299" s="83"/>
      <c r="P299" s="83"/>
      <c r="Q299" s="83"/>
      <c r="R299" s="84"/>
      <c r="S299" s="83"/>
      <c r="T299" s="83"/>
      <c r="U299" s="83"/>
      <c r="V299" s="83"/>
      <c r="W299" s="82">
        <f>((IF(S299=Datos!$B$83,0,IF(S299=Datos!$B$84,5,IF(S299=Datos!$B$85,10,IF(S299=Datos!$B$86,15,IF(S299=Datos!$B$87,20,IF(S299=Datos!$B$88,25,0)))))))/100)+((IF(T299=Datos!$B$83,0,IF(T299=Datos!$B$84,5,IF(T299=Datos!$B$85,10,IF(T299=Datos!$B$86,15,IF(T299=Datos!$B$87,20,IF(T299=Datos!$B$88,25,0)))))))/100)+((IF(U299=Datos!$B$83,0,IF(U299=Datos!$B$84,5,IF(U299=Datos!$B$85,10,IF(U299=Datos!$B$86,15,IF(U299=Datos!$B$87,20,IF(U299=Datos!$B$88,25,0)))))))/100)+((IF(V299=Datos!$B$83,0,IF(V299=Datos!$B$84,5,IF(V299=Datos!$B$85,10,IF(V299=Datos!$B$86,15,IF(V299=Datos!$B$87,20,IF(V299=Datos!$B$88,25,0)))))))/100)</f>
        <v>0</v>
      </c>
      <c r="X299" s="435">
        <f>IF(ISERROR((IF(R299=Datos!$B$80,W299,0)+IF(R300=Datos!$B$80,W300,0)+IF(R301=Datos!$B$80,W301,0)+IF(R302=Datos!$B$80,W302,0)+IF(R303=Datos!$B$80,W303,0)+IF(R304=Datos!$B$80,W304,0))/(IF(R299=Datos!$B$80,1,0)+IF(R300=Datos!$B$80,1,0)+IF(R301=Datos!$B$80,1,0)+IF(R302=Datos!$B$80,1,0)+IF(R303=Datos!$B$80,1,0)+IF(R304=Datos!$B$80,1,0))),0,(IF(R299=Datos!$B$80,W299,0)+IF(R300=Datos!$B$80,W300,0)+IF(R301=Datos!$B$80,W301,0)+IF(R302=Datos!$B$80,W302,0)+IF(R303=Datos!$B$80,W303,0)+IF(R304=Datos!$B$80,W304,0))/(IF(R299=Datos!$B$80,1,0)+IF(R300=Datos!$B$80,1,0)+IF(R301=Datos!$B$80,1,0)+IF(R302=Datos!$B$80,1,0)+IF(R303=Datos!$B$80,1,0)+IF(R304=Datos!$B$80,1,0)))</f>
        <v>0</v>
      </c>
      <c r="Y299" s="425" t="str">
        <f>IF(J299="","-",(IF(X299&gt;0,(IF(J299=Datos!$B$65,Datos!$B$65,IF(AND(J299=Datos!$B$66,X299&gt;0.49),Datos!$B$65,IF(AND(J299=Datos!$B$67,X299&gt;0.74),Datos!$B$65,IF(AND(J299=Datos!$B$67,X299&lt;0.75,X299&gt;0.49),Datos!$B$66,IF(AND(J299=Datos!$B$68,X299&gt;0.74),Datos!$B$66,IF(AND(J299=Datos!$B$68,X299&lt;0.75,X299&gt;0.49),Datos!$B$67,IF(AND(J299=Datos!$B$69,X299&gt;0.74),Datos!$B$67,IF(AND(J299=Datos!$B$69,X299&lt;0.75,X299&gt;0.49),Datos!$B$68,J299))))))))),J299)))</f>
        <v>-</v>
      </c>
      <c r="Z299" s="422">
        <f>IF(ISERROR((IF(R299=Datos!$B$79,W299,0)+IF(R300=Datos!$B$79,W300,0)+IF(R301=Datos!$B$79,W301,0)+IF(R302=Datos!$B$79,W302,0)+IF(R303=Datos!$B$79,W303,0)+IF(R304=Datos!$B$79,W304,0))/(IF(R299=Datos!$B$79,1,0)+IF(R300=Datos!$B$79,1,0)+IF(R301=Datos!$B$79,1,0)+IF(R302=Datos!$B$79,1,0)+IF(R303=Datos!$B$79,1,0)+IF(R304=Datos!$B$79,1,0))),0,(IF(R299=Datos!$B$79,W299,0)+IF(R300=Datos!$B$79,W300,0)+IF(R301=Datos!$B$79,W301,0)+IF(R302=Datos!$B$79,W302,0)+IF(R303=Datos!$B$79,W303,0)+IF(R304=Datos!$B$79,W304,0))/(IF(R299=Datos!$B$79,1,0)+IF(R300=Datos!$B$79,1,0)+IF(R301=Datos!$B$79,1,0)+IF(R302=Datos!$B$79,1,0)+IF(R303=Datos!$B$79,1,0)+IF(R304=Datos!$B$79,1,0)))</f>
        <v>0</v>
      </c>
      <c r="AA299" s="425" t="str">
        <f>IF(K299="","-",(IF(Z299&gt;0,(IF(K299=Datos!$B$72,Datos!$B$72,IF(AND(K299=Datos!$B$73,Z299&gt;0.49),Datos!$B$72,IF(AND(K299=Datos!$B$74,Z299&gt;0.74),Datos!$B$72,IF(AND(K299=Datos!$B$74,Z299&lt;0.75,Z299&gt;0.49),Datos!$B$73,IF(AND(K299=Datos!$B$75,Z299&gt;0.74),Datos!$B$73,IF(AND(K299=Datos!$B$75,Z299&lt;0.75,Z299&gt;0.49),Datos!$B$74,IF(AND(K299=Datos!$B$76,Z299&gt;0.74),Datos!$B$74,IF(AND(K299=Datos!$B$76,Z299&lt;0.75,Z299&gt;0.49),Datos!$B$75,K299))))))))),K299)))</f>
        <v>-</v>
      </c>
      <c r="AB299" s="428" t="str">
        <f>IF(AND(Y299=Datos!$B$186,AA299=Datos!$B$193),Datos!$D$186,IF(AND(Y299=Datos!$B$186,AA299=Datos!$B$194),Datos!$E$186,IF(AND(Y299=Datos!$B$186,AA299=Datos!$B$195),Datos!$F$186,IF(AND(Y299=Datos!$B$186,AA299=Datos!$B$196),Datos!$G$186,IF(AND(Y299=Datos!$B$186,AA299=Datos!$B$197),Datos!$H$186,IF(AND(Y299=Datos!$B$187,AA299=Datos!$B$193),Datos!$D$187,IF(AND(Y299=Datos!$B$187,AA299=Datos!$B$194),Datos!$E$187,IF(AND(Y299=Datos!$B$187,AA299=Datos!$B$195),Datos!$F$187,IF(AND(Y299=Datos!$B$187,AA299=Datos!$B$196),Datos!$G$187,IF(AND(Y299=Datos!$B$187,AA299=Datos!$B$197),Datos!$H$187,IF(AND(Y299=Datos!$B$188,AA299=Datos!$B$193),Datos!$D$188,IF(AND(Y299=Datos!$B$188,AA299=Datos!$B$194),Datos!$E$188,IF(AND(Y299=Datos!$B$188,AA299=Datos!$B$195),Datos!$F$188,IF(AND(Y299=Datos!$B$188,AA299=Datos!$B$196),Datos!$G$188,IF(AND(Y299=Datos!$B$188,AA299=Datos!$B$197),Datos!$H$188,IF(AND(Y299=Datos!$B$189,AA299=Datos!$B$193),Datos!$D$189,IF(AND(Y299=Datos!$B$189,AA299=Datos!$B$194),Datos!$E$189,IF(AND(Y299=Datos!$B$189,AA299=Datos!$B$195),Datos!$F$189,IF(AND(Y299=Datos!$B$189,AA299=Datos!$B$196),Datos!$G$189,IF(AND(Y299=Datos!$B$189,AA299=Datos!$B$197),Datos!$H$189,IF(AND(Y299=Datos!$B$190,AA299=Datos!$B$193),Datos!$D$190,IF(AND(Y299=Datos!$B$190,AA299=Datos!$B$194),Datos!$E$190,IF(AND(Y299=Datos!$B$190,AA299=Datos!$B$195),Datos!$F$190,IF(AND(Y299=Datos!$B$190,AA299=Datos!$B$196),Datos!$G$190,IF(AND(Y299=Datos!$B$190,AA299=Datos!$B$197),Datos!$H$190,"-")))))))))))))))))))))))))</f>
        <v>-</v>
      </c>
      <c r="AC299" s="61"/>
    </row>
    <row r="300" spans="2:29" s="5" customFormat="1" ht="30" customHeight="1">
      <c r="B300" s="299"/>
      <c r="C300" s="439"/>
      <c r="D300" s="439"/>
      <c r="E300" s="443"/>
      <c r="F300" s="444"/>
      <c r="G300" s="246"/>
      <c r="H300" s="62"/>
      <c r="I300" s="63"/>
      <c r="J300" s="432"/>
      <c r="K300" s="432"/>
      <c r="L300" s="429"/>
      <c r="M300" s="63"/>
      <c r="N300" s="62"/>
      <c r="O300" s="62"/>
      <c r="P300" s="62"/>
      <c r="Q300" s="62"/>
      <c r="R300" s="63"/>
      <c r="S300" s="62"/>
      <c r="T300" s="62"/>
      <c r="U300" s="62"/>
      <c r="V300" s="62"/>
      <c r="W300" s="64">
        <f>((IF(S300=Datos!$B$83,0,IF(S300=Datos!$B$84,5,IF(S300=Datos!$B$85,10,IF(S300=Datos!$B$86,15,IF(S300=Datos!$B$87,20,IF(S300=Datos!$B$88,25,0)))))))/100)+((IF(T300=Datos!$B$83,0,IF(T300=Datos!$B$84,5,IF(T300=Datos!$B$85,10,IF(T300=Datos!$B$86,15,IF(T300=Datos!$B$87,20,IF(T300=Datos!$B$88,25,0)))))))/100)+((IF(U300=Datos!$B$83,0,IF(U300=Datos!$B$84,5,IF(U300=Datos!$B$85,10,IF(U300=Datos!$B$86,15,IF(U300=Datos!$B$87,20,IF(U300=Datos!$B$88,25,0)))))))/100)+((IF(V300=Datos!$B$83,0,IF(V300=Datos!$B$84,5,IF(V300=Datos!$B$85,10,IF(V300=Datos!$B$86,15,IF(V300=Datos!$B$87,20,IF(V300=Datos!$B$88,25,0)))))))/100)</f>
        <v>0</v>
      </c>
      <c r="X300" s="436"/>
      <c r="Y300" s="426"/>
      <c r="Z300" s="423"/>
      <c r="AA300" s="426"/>
      <c r="AB300" s="429"/>
      <c r="AC300" s="65"/>
    </row>
    <row r="301" spans="2:29" s="5" customFormat="1" ht="30" customHeight="1">
      <c r="B301" s="299"/>
      <c r="C301" s="439"/>
      <c r="D301" s="439"/>
      <c r="E301" s="443"/>
      <c r="F301" s="444"/>
      <c r="G301" s="246"/>
      <c r="H301" s="62"/>
      <c r="I301" s="63"/>
      <c r="J301" s="432"/>
      <c r="K301" s="432"/>
      <c r="L301" s="429"/>
      <c r="M301" s="63"/>
      <c r="N301" s="62"/>
      <c r="O301" s="62"/>
      <c r="P301" s="62"/>
      <c r="Q301" s="62"/>
      <c r="R301" s="63"/>
      <c r="S301" s="62"/>
      <c r="T301" s="62"/>
      <c r="U301" s="62"/>
      <c r="V301" s="62"/>
      <c r="W301" s="64">
        <f>((IF(S301=Datos!$B$83,0,IF(S301=Datos!$B$84,5,IF(S301=Datos!$B$85,10,IF(S301=Datos!$B$86,15,IF(S301=Datos!$B$87,20,IF(S301=Datos!$B$88,25,0)))))))/100)+((IF(T301=Datos!$B$83,0,IF(T301=Datos!$B$84,5,IF(T301=Datos!$B$85,10,IF(T301=Datos!$B$86,15,IF(T301=Datos!$B$87,20,IF(T301=Datos!$B$88,25,0)))))))/100)+((IF(U301=Datos!$B$83,0,IF(U301=Datos!$B$84,5,IF(U301=Datos!$B$85,10,IF(U301=Datos!$B$86,15,IF(U301=Datos!$B$87,20,IF(U301=Datos!$B$88,25,0)))))))/100)+((IF(V301=Datos!$B$83,0,IF(V301=Datos!$B$84,5,IF(V301=Datos!$B$85,10,IF(V301=Datos!$B$86,15,IF(V301=Datos!$B$87,20,IF(V301=Datos!$B$88,25,0)))))))/100)</f>
        <v>0</v>
      </c>
      <c r="X301" s="436"/>
      <c r="Y301" s="426"/>
      <c r="Z301" s="423"/>
      <c r="AA301" s="426"/>
      <c r="AB301" s="429"/>
      <c r="AC301" s="65"/>
    </row>
    <row r="302" spans="2:29" s="5" customFormat="1" ht="30" customHeight="1">
      <c r="B302" s="299"/>
      <c r="C302" s="439"/>
      <c r="D302" s="439"/>
      <c r="E302" s="443"/>
      <c r="F302" s="444"/>
      <c r="G302" s="246"/>
      <c r="H302" s="62"/>
      <c r="I302" s="63"/>
      <c r="J302" s="432"/>
      <c r="K302" s="432"/>
      <c r="L302" s="429"/>
      <c r="M302" s="63"/>
      <c r="N302" s="62"/>
      <c r="O302" s="62"/>
      <c r="P302" s="62"/>
      <c r="Q302" s="62"/>
      <c r="R302" s="63"/>
      <c r="S302" s="62"/>
      <c r="T302" s="62"/>
      <c r="U302" s="62"/>
      <c r="V302" s="62"/>
      <c r="W302" s="64">
        <f>((IF(S302=Datos!$B$83,0,IF(S302=Datos!$B$84,5,IF(S302=Datos!$B$85,10,IF(S302=Datos!$B$86,15,IF(S302=Datos!$B$87,20,IF(S302=Datos!$B$88,25,0)))))))/100)+((IF(T302=Datos!$B$83,0,IF(T302=Datos!$B$84,5,IF(T302=Datos!$B$85,10,IF(T302=Datos!$B$86,15,IF(T302=Datos!$B$87,20,IF(T302=Datos!$B$88,25,0)))))))/100)+((IF(U302=Datos!$B$83,0,IF(U302=Datos!$B$84,5,IF(U302=Datos!$B$85,10,IF(U302=Datos!$B$86,15,IF(U302=Datos!$B$87,20,IF(U302=Datos!$B$88,25,0)))))))/100)+((IF(V302=Datos!$B$83,0,IF(V302=Datos!$B$84,5,IF(V302=Datos!$B$85,10,IF(V302=Datos!$B$86,15,IF(V302=Datos!$B$87,20,IF(V302=Datos!$B$88,25,0)))))))/100)</f>
        <v>0</v>
      </c>
      <c r="X302" s="436"/>
      <c r="Y302" s="426"/>
      <c r="Z302" s="423"/>
      <c r="AA302" s="426"/>
      <c r="AB302" s="429"/>
      <c r="AC302" s="65"/>
    </row>
    <row r="303" spans="2:29" s="5" customFormat="1" ht="30" customHeight="1">
      <c r="B303" s="299"/>
      <c r="C303" s="439"/>
      <c r="D303" s="439"/>
      <c r="E303" s="443"/>
      <c r="F303" s="444"/>
      <c r="G303" s="246"/>
      <c r="H303" s="62"/>
      <c r="I303" s="63"/>
      <c r="J303" s="432"/>
      <c r="K303" s="432"/>
      <c r="L303" s="429"/>
      <c r="M303" s="63"/>
      <c r="N303" s="62"/>
      <c r="O303" s="62"/>
      <c r="P303" s="62"/>
      <c r="Q303" s="62"/>
      <c r="R303" s="63"/>
      <c r="S303" s="62"/>
      <c r="T303" s="62"/>
      <c r="U303" s="62"/>
      <c r="V303" s="62"/>
      <c r="W303" s="64">
        <f>((IF(S303=Datos!$B$83,0,IF(S303=Datos!$B$84,5,IF(S303=Datos!$B$85,10,IF(S303=Datos!$B$86,15,IF(S303=Datos!$B$87,20,IF(S303=Datos!$B$88,25,0)))))))/100)+((IF(T303=Datos!$B$83,0,IF(T303=Datos!$B$84,5,IF(T303=Datos!$B$85,10,IF(T303=Datos!$B$86,15,IF(T303=Datos!$B$87,20,IF(T303=Datos!$B$88,25,0)))))))/100)+((IF(U303=Datos!$B$83,0,IF(U303=Datos!$B$84,5,IF(U303=Datos!$B$85,10,IF(U303=Datos!$B$86,15,IF(U303=Datos!$B$87,20,IF(U303=Datos!$B$88,25,0)))))))/100)+((IF(V303=Datos!$B$83,0,IF(V303=Datos!$B$84,5,IF(V303=Datos!$B$85,10,IF(V303=Datos!$B$86,15,IF(V303=Datos!$B$87,20,IF(V303=Datos!$B$88,25,0)))))))/100)</f>
        <v>0</v>
      </c>
      <c r="X303" s="436"/>
      <c r="Y303" s="426"/>
      <c r="Z303" s="423"/>
      <c r="AA303" s="426"/>
      <c r="AB303" s="429"/>
      <c r="AC303" s="65"/>
    </row>
    <row r="304" spans="2:29" s="5" customFormat="1" ht="30" customHeight="1" thickBot="1">
      <c r="B304" s="300"/>
      <c r="C304" s="440"/>
      <c r="D304" s="440"/>
      <c r="E304" s="445"/>
      <c r="F304" s="446"/>
      <c r="G304" s="247"/>
      <c r="H304" s="88"/>
      <c r="I304" s="86"/>
      <c r="J304" s="433"/>
      <c r="K304" s="433"/>
      <c r="L304" s="430"/>
      <c r="M304" s="86"/>
      <c r="N304" s="88"/>
      <c r="O304" s="88"/>
      <c r="P304" s="88"/>
      <c r="Q304" s="88"/>
      <c r="R304" s="86"/>
      <c r="S304" s="88"/>
      <c r="T304" s="88"/>
      <c r="U304" s="88"/>
      <c r="V304" s="88"/>
      <c r="W304" s="87">
        <f>((IF(S304=Datos!$B$83,0,IF(S304=Datos!$B$84,5,IF(S304=Datos!$B$85,10,IF(S304=Datos!$B$86,15,IF(S304=Datos!$B$87,20,IF(S304=Datos!$B$88,25,0)))))))/100)+((IF(T304=Datos!$B$83,0,IF(T304=Datos!$B$84,5,IF(T304=Datos!$B$85,10,IF(T304=Datos!$B$86,15,IF(T304=Datos!$B$87,20,IF(T304=Datos!$B$88,25,0)))))))/100)+((IF(U304=Datos!$B$83,0,IF(U304=Datos!$B$84,5,IF(U304=Datos!$B$85,10,IF(U304=Datos!$B$86,15,IF(U304=Datos!$B$87,20,IF(U304=Datos!$B$88,25,0)))))))/100)+((IF(V304=Datos!$B$83,0,IF(V304=Datos!$B$84,5,IF(V304=Datos!$B$85,10,IF(V304=Datos!$B$86,15,IF(V304=Datos!$B$87,20,IF(V304=Datos!$B$88,25,0)))))))/100)</f>
        <v>0</v>
      </c>
      <c r="X304" s="437"/>
      <c r="Y304" s="427"/>
      <c r="Z304" s="424"/>
      <c r="AA304" s="427"/>
      <c r="AB304" s="430"/>
      <c r="AC304" s="69"/>
    </row>
    <row r="305" spans="2:29" s="5" customFormat="1" ht="30" customHeight="1">
      <c r="B305" s="298" t="str">
        <f>IF(Menú!$C$7="","-",Menú!$C$7)</f>
        <v>-</v>
      </c>
      <c r="C305" s="438"/>
      <c r="D305" s="438" t="str">
        <f>IF(B305="-","-",VLOOKUP(B305,Datos!$B$3:$C$25,2,FALSE))</f>
        <v>-</v>
      </c>
      <c r="E305" s="441"/>
      <c r="F305" s="442"/>
      <c r="G305" s="245"/>
      <c r="H305" s="83"/>
      <c r="I305" s="84"/>
      <c r="J305" s="431"/>
      <c r="K305" s="431"/>
      <c r="L305" s="428" t="str">
        <f>IF(AND(J305=Datos!$B$186,K305=Datos!$B$193),Datos!$D$186,IF(AND(J305=Datos!$B$186,K305=Datos!$B$194),Datos!$E$186,IF(AND(J305=Datos!$B$186,K305=Datos!$B$195),Datos!$F$186,IF(AND(J305=Datos!$B$186,K305=Datos!$B$196),Datos!$G$186,IF(AND(J305=Datos!$B$186,K305=Datos!$B$197),Datos!$H$186,IF(AND(J305=Datos!$B$187,K305=Datos!$B$193),Datos!$D$187,IF(AND(J305=Datos!$B$187,K305=Datos!$B$194),Datos!$E$187,IF(AND(J305=Datos!$B$187,K305=Datos!$B$195),Datos!$F$187,IF(AND(J305=Datos!$B$187,K305=Datos!$B$196),Datos!$G$187,IF(AND(J305=Datos!$B$187,K305=Datos!$B$197),Datos!$H$187,IF(AND(J305=Datos!$B$188,K305=Datos!$B$193),Datos!$D$188,IF(AND(J305=Datos!$B$188,K305=Datos!$B$194),Datos!$E$188,IF(AND(J305=Datos!$B$188,K305=Datos!$B$195),Datos!$F$188,IF(AND(J305=Datos!$B$188,K305=Datos!$B$196),Datos!$G$188,IF(AND(J305=Datos!$B$188,K305=Datos!$B$197),Datos!$H$188,IF(AND(J305=Datos!$B$189,K305=Datos!$B$193),Datos!$D$189,IF(AND(J305=Datos!$B$189,K305=Datos!$B$194),Datos!$E$189,IF(AND(J305=Datos!$B$189,K305=Datos!$B$195),Datos!$F$189,IF(AND(J305=Datos!$B$189,K305=Datos!$B$196),Datos!$G$189,IF(AND(J305=Datos!$B$189,K305=Datos!$B$197),Datos!$H$189,IF(AND(J305=Datos!$B$190,K305=Datos!$B$193),Datos!$D$190,IF(AND(J305=Datos!$B$190,K305=Datos!$B$194),Datos!$E$190,IF(AND(J305=Datos!$B$190,K305=Datos!$B$195),Datos!$F$190,IF(AND(J305=Datos!$B$190,K305=Datos!$B$196),Datos!$G$190,IF(AND(J305=Datos!$B$190,K305=Datos!$B$197),Datos!$H$190,"-")))))))))))))))))))))))))</f>
        <v>-</v>
      </c>
      <c r="M305" s="84"/>
      <c r="N305" s="83"/>
      <c r="O305" s="83"/>
      <c r="P305" s="83"/>
      <c r="Q305" s="83"/>
      <c r="R305" s="84"/>
      <c r="S305" s="83"/>
      <c r="T305" s="83"/>
      <c r="U305" s="83"/>
      <c r="V305" s="83"/>
      <c r="W305" s="82">
        <f>((IF(S305=Datos!$B$83,0,IF(S305=Datos!$B$84,5,IF(S305=Datos!$B$85,10,IF(S305=Datos!$B$86,15,IF(S305=Datos!$B$87,20,IF(S305=Datos!$B$88,25,0)))))))/100)+((IF(T305=Datos!$B$83,0,IF(T305=Datos!$B$84,5,IF(T305=Datos!$B$85,10,IF(T305=Datos!$B$86,15,IF(T305=Datos!$B$87,20,IF(T305=Datos!$B$88,25,0)))))))/100)+((IF(U305=Datos!$B$83,0,IF(U305=Datos!$B$84,5,IF(U305=Datos!$B$85,10,IF(U305=Datos!$B$86,15,IF(U305=Datos!$B$87,20,IF(U305=Datos!$B$88,25,0)))))))/100)+((IF(V305=Datos!$B$83,0,IF(V305=Datos!$B$84,5,IF(V305=Datos!$B$85,10,IF(V305=Datos!$B$86,15,IF(V305=Datos!$B$87,20,IF(V305=Datos!$B$88,25,0)))))))/100)</f>
        <v>0</v>
      </c>
      <c r="X305" s="435">
        <f>IF(ISERROR((IF(R305=Datos!$B$80,W305,0)+IF(R306=Datos!$B$80,W306,0)+IF(R307=Datos!$B$80,W307,0)+IF(R308=Datos!$B$80,W308,0)+IF(R309=Datos!$B$80,W309,0)+IF(R310=Datos!$B$80,W310,0))/(IF(R305=Datos!$B$80,1,0)+IF(R306=Datos!$B$80,1,0)+IF(R307=Datos!$B$80,1,0)+IF(R308=Datos!$B$80,1,0)+IF(R309=Datos!$B$80,1,0)+IF(R310=Datos!$B$80,1,0))),0,(IF(R305=Datos!$B$80,W305,0)+IF(R306=Datos!$B$80,W306,0)+IF(R307=Datos!$B$80,W307,0)+IF(R308=Datos!$B$80,W308,0)+IF(R309=Datos!$B$80,W309,0)+IF(R310=Datos!$B$80,W310,0))/(IF(R305=Datos!$B$80,1,0)+IF(R306=Datos!$B$80,1,0)+IF(R307=Datos!$B$80,1,0)+IF(R308=Datos!$B$80,1,0)+IF(R309=Datos!$B$80,1,0)+IF(R310=Datos!$B$80,1,0)))</f>
        <v>0</v>
      </c>
      <c r="Y305" s="425" t="str">
        <f>IF(J305="","-",(IF(X305&gt;0,(IF(J305=Datos!$B$65,Datos!$B$65,IF(AND(J305=Datos!$B$66,X305&gt;0.49),Datos!$B$65,IF(AND(J305=Datos!$B$67,X305&gt;0.74),Datos!$B$65,IF(AND(J305=Datos!$B$67,X305&lt;0.75,X305&gt;0.49),Datos!$B$66,IF(AND(J305=Datos!$B$68,X305&gt;0.74),Datos!$B$66,IF(AND(J305=Datos!$B$68,X305&lt;0.75,X305&gt;0.49),Datos!$B$67,IF(AND(J305=Datos!$B$69,X305&gt;0.74),Datos!$B$67,IF(AND(J305=Datos!$B$69,X305&lt;0.75,X305&gt;0.49),Datos!$B$68,J305))))))))),J305)))</f>
        <v>-</v>
      </c>
      <c r="Z305" s="422">
        <f>IF(ISERROR((IF(R305=Datos!$B$79,W305,0)+IF(R306=Datos!$B$79,W306,0)+IF(R307=Datos!$B$79,W307,0)+IF(R308=Datos!$B$79,W308,0)+IF(R309=Datos!$B$79,W309,0)+IF(R310=Datos!$B$79,W310,0))/(IF(R305=Datos!$B$79,1,0)+IF(R306=Datos!$B$79,1,0)+IF(R307=Datos!$B$79,1,0)+IF(R308=Datos!$B$79,1,0)+IF(R309=Datos!$B$79,1,0)+IF(R310=Datos!$B$79,1,0))),0,(IF(R305=Datos!$B$79,W305,0)+IF(R306=Datos!$B$79,W306,0)+IF(R307=Datos!$B$79,W307,0)+IF(R308=Datos!$B$79,W308,0)+IF(R309=Datos!$B$79,W309,0)+IF(R310=Datos!$B$79,W310,0))/(IF(R305=Datos!$B$79,1,0)+IF(R306=Datos!$B$79,1,0)+IF(R307=Datos!$B$79,1,0)+IF(R308=Datos!$B$79,1,0)+IF(R309=Datos!$B$79,1,0)+IF(R310=Datos!$B$79,1,0)))</f>
        <v>0</v>
      </c>
      <c r="AA305" s="425" t="str">
        <f>IF(K305="","-",(IF(Z305&gt;0,(IF(K305=Datos!$B$72,Datos!$B$72,IF(AND(K305=Datos!$B$73,Z305&gt;0.49),Datos!$B$72,IF(AND(K305=Datos!$B$74,Z305&gt;0.74),Datos!$B$72,IF(AND(K305=Datos!$B$74,Z305&lt;0.75,Z305&gt;0.49),Datos!$B$73,IF(AND(K305=Datos!$B$75,Z305&gt;0.74),Datos!$B$73,IF(AND(K305=Datos!$B$75,Z305&lt;0.75,Z305&gt;0.49),Datos!$B$74,IF(AND(K305=Datos!$B$76,Z305&gt;0.74),Datos!$B$74,IF(AND(K305=Datos!$B$76,Z305&lt;0.75,Z305&gt;0.49),Datos!$B$75,K305))))))))),K305)))</f>
        <v>-</v>
      </c>
      <c r="AB305" s="428" t="str">
        <f>IF(AND(Y305=Datos!$B$186,AA305=Datos!$B$193),Datos!$D$186,IF(AND(Y305=Datos!$B$186,AA305=Datos!$B$194),Datos!$E$186,IF(AND(Y305=Datos!$B$186,AA305=Datos!$B$195),Datos!$F$186,IF(AND(Y305=Datos!$B$186,AA305=Datos!$B$196),Datos!$G$186,IF(AND(Y305=Datos!$B$186,AA305=Datos!$B$197),Datos!$H$186,IF(AND(Y305=Datos!$B$187,AA305=Datos!$B$193),Datos!$D$187,IF(AND(Y305=Datos!$B$187,AA305=Datos!$B$194),Datos!$E$187,IF(AND(Y305=Datos!$B$187,AA305=Datos!$B$195),Datos!$F$187,IF(AND(Y305=Datos!$B$187,AA305=Datos!$B$196),Datos!$G$187,IF(AND(Y305=Datos!$B$187,AA305=Datos!$B$197),Datos!$H$187,IF(AND(Y305=Datos!$B$188,AA305=Datos!$B$193),Datos!$D$188,IF(AND(Y305=Datos!$B$188,AA305=Datos!$B$194),Datos!$E$188,IF(AND(Y305=Datos!$B$188,AA305=Datos!$B$195),Datos!$F$188,IF(AND(Y305=Datos!$B$188,AA305=Datos!$B$196),Datos!$G$188,IF(AND(Y305=Datos!$B$188,AA305=Datos!$B$197),Datos!$H$188,IF(AND(Y305=Datos!$B$189,AA305=Datos!$B$193),Datos!$D$189,IF(AND(Y305=Datos!$B$189,AA305=Datos!$B$194),Datos!$E$189,IF(AND(Y305=Datos!$B$189,AA305=Datos!$B$195),Datos!$F$189,IF(AND(Y305=Datos!$B$189,AA305=Datos!$B$196),Datos!$G$189,IF(AND(Y305=Datos!$B$189,AA305=Datos!$B$197),Datos!$H$189,IF(AND(Y305=Datos!$B$190,AA305=Datos!$B$193),Datos!$D$190,IF(AND(Y305=Datos!$B$190,AA305=Datos!$B$194),Datos!$E$190,IF(AND(Y305=Datos!$B$190,AA305=Datos!$B$195),Datos!$F$190,IF(AND(Y305=Datos!$B$190,AA305=Datos!$B$196),Datos!$G$190,IF(AND(Y305=Datos!$B$190,AA305=Datos!$B$197),Datos!$H$190,"-")))))))))))))))))))))))))</f>
        <v>-</v>
      </c>
      <c r="AC305" s="61"/>
    </row>
    <row r="306" spans="2:29" s="5" customFormat="1" ht="30" customHeight="1">
      <c r="B306" s="299"/>
      <c r="C306" s="439"/>
      <c r="D306" s="439"/>
      <c r="E306" s="443"/>
      <c r="F306" s="444"/>
      <c r="G306" s="246"/>
      <c r="H306" s="62"/>
      <c r="I306" s="63"/>
      <c r="J306" s="432"/>
      <c r="K306" s="432"/>
      <c r="L306" s="429"/>
      <c r="M306" s="63"/>
      <c r="N306" s="62"/>
      <c r="O306" s="62"/>
      <c r="P306" s="62"/>
      <c r="Q306" s="62"/>
      <c r="R306" s="63"/>
      <c r="S306" s="62"/>
      <c r="T306" s="62"/>
      <c r="U306" s="62"/>
      <c r="V306" s="62"/>
      <c r="W306" s="64">
        <f>((IF(S306=Datos!$B$83,0,IF(S306=Datos!$B$84,5,IF(S306=Datos!$B$85,10,IF(S306=Datos!$B$86,15,IF(S306=Datos!$B$87,20,IF(S306=Datos!$B$88,25,0)))))))/100)+((IF(T306=Datos!$B$83,0,IF(T306=Datos!$B$84,5,IF(T306=Datos!$B$85,10,IF(T306=Datos!$B$86,15,IF(T306=Datos!$B$87,20,IF(T306=Datos!$B$88,25,0)))))))/100)+((IF(U306=Datos!$B$83,0,IF(U306=Datos!$B$84,5,IF(U306=Datos!$B$85,10,IF(U306=Datos!$B$86,15,IF(U306=Datos!$B$87,20,IF(U306=Datos!$B$88,25,0)))))))/100)+((IF(V306=Datos!$B$83,0,IF(V306=Datos!$B$84,5,IF(V306=Datos!$B$85,10,IF(V306=Datos!$B$86,15,IF(V306=Datos!$B$87,20,IF(V306=Datos!$B$88,25,0)))))))/100)</f>
        <v>0</v>
      </c>
      <c r="X306" s="436"/>
      <c r="Y306" s="426"/>
      <c r="Z306" s="423"/>
      <c r="AA306" s="426"/>
      <c r="AB306" s="429"/>
      <c r="AC306" s="65"/>
    </row>
    <row r="307" spans="2:29" s="5" customFormat="1" ht="30" customHeight="1">
      <c r="B307" s="299"/>
      <c r="C307" s="439"/>
      <c r="D307" s="439"/>
      <c r="E307" s="443"/>
      <c r="F307" s="444"/>
      <c r="G307" s="246"/>
      <c r="H307" s="62"/>
      <c r="I307" s="63"/>
      <c r="J307" s="432"/>
      <c r="K307" s="432"/>
      <c r="L307" s="429"/>
      <c r="M307" s="63"/>
      <c r="N307" s="62"/>
      <c r="O307" s="62"/>
      <c r="P307" s="62"/>
      <c r="Q307" s="62"/>
      <c r="R307" s="63"/>
      <c r="S307" s="62"/>
      <c r="T307" s="62"/>
      <c r="U307" s="62"/>
      <c r="V307" s="62"/>
      <c r="W307" s="64">
        <f>((IF(S307=Datos!$B$83,0,IF(S307=Datos!$B$84,5,IF(S307=Datos!$B$85,10,IF(S307=Datos!$B$86,15,IF(S307=Datos!$B$87,20,IF(S307=Datos!$B$88,25,0)))))))/100)+((IF(T307=Datos!$B$83,0,IF(T307=Datos!$B$84,5,IF(T307=Datos!$B$85,10,IF(T307=Datos!$B$86,15,IF(T307=Datos!$B$87,20,IF(T307=Datos!$B$88,25,0)))))))/100)+((IF(U307=Datos!$B$83,0,IF(U307=Datos!$B$84,5,IF(U307=Datos!$B$85,10,IF(U307=Datos!$B$86,15,IF(U307=Datos!$B$87,20,IF(U307=Datos!$B$88,25,0)))))))/100)+((IF(V307=Datos!$B$83,0,IF(V307=Datos!$B$84,5,IF(V307=Datos!$B$85,10,IF(V307=Datos!$B$86,15,IF(V307=Datos!$B$87,20,IF(V307=Datos!$B$88,25,0)))))))/100)</f>
        <v>0</v>
      </c>
      <c r="X307" s="436"/>
      <c r="Y307" s="426"/>
      <c r="Z307" s="423"/>
      <c r="AA307" s="426"/>
      <c r="AB307" s="429"/>
      <c r="AC307" s="65"/>
    </row>
    <row r="308" spans="2:29" s="5" customFormat="1" ht="30" customHeight="1">
      <c r="B308" s="299"/>
      <c r="C308" s="439"/>
      <c r="D308" s="439"/>
      <c r="E308" s="443"/>
      <c r="F308" s="444"/>
      <c r="G308" s="246"/>
      <c r="H308" s="62"/>
      <c r="I308" s="63"/>
      <c r="J308" s="432"/>
      <c r="K308" s="432"/>
      <c r="L308" s="429"/>
      <c r="M308" s="63"/>
      <c r="N308" s="62"/>
      <c r="O308" s="62"/>
      <c r="P308" s="62"/>
      <c r="Q308" s="62"/>
      <c r="R308" s="63"/>
      <c r="S308" s="62"/>
      <c r="T308" s="62"/>
      <c r="U308" s="62"/>
      <c r="V308" s="62"/>
      <c r="W308" s="64">
        <f>((IF(S308=Datos!$B$83,0,IF(S308=Datos!$B$84,5,IF(S308=Datos!$B$85,10,IF(S308=Datos!$B$86,15,IF(S308=Datos!$B$87,20,IF(S308=Datos!$B$88,25,0)))))))/100)+((IF(T308=Datos!$B$83,0,IF(T308=Datos!$B$84,5,IF(T308=Datos!$B$85,10,IF(T308=Datos!$B$86,15,IF(T308=Datos!$B$87,20,IF(T308=Datos!$B$88,25,0)))))))/100)+((IF(U308=Datos!$B$83,0,IF(U308=Datos!$B$84,5,IF(U308=Datos!$B$85,10,IF(U308=Datos!$B$86,15,IF(U308=Datos!$B$87,20,IF(U308=Datos!$B$88,25,0)))))))/100)+((IF(V308=Datos!$B$83,0,IF(V308=Datos!$B$84,5,IF(V308=Datos!$B$85,10,IF(V308=Datos!$B$86,15,IF(V308=Datos!$B$87,20,IF(V308=Datos!$B$88,25,0)))))))/100)</f>
        <v>0</v>
      </c>
      <c r="X308" s="436"/>
      <c r="Y308" s="426"/>
      <c r="Z308" s="423"/>
      <c r="AA308" s="426"/>
      <c r="AB308" s="429"/>
      <c r="AC308" s="65"/>
    </row>
    <row r="309" spans="2:29" s="5" customFormat="1" ht="30" customHeight="1">
      <c r="B309" s="299"/>
      <c r="C309" s="439"/>
      <c r="D309" s="439"/>
      <c r="E309" s="443"/>
      <c r="F309" s="444"/>
      <c r="G309" s="246"/>
      <c r="H309" s="62"/>
      <c r="I309" s="63"/>
      <c r="J309" s="432"/>
      <c r="K309" s="432"/>
      <c r="L309" s="429"/>
      <c r="M309" s="63"/>
      <c r="N309" s="62"/>
      <c r="O309" s="62"/>
      <c r="P309" s="62"/>
      <c r="Q309" s="62"/>
      <c r="R309" s="63"/>
      <c r="S309" s="62"/>
      <c r="T309" s="62"/>
      <c r="U309" s="62"/>
      <c r="V309" s="62"/>
      <c r="W309" s="64">
        <f>((IF(S309=Datos!$B$83,0,IF(S309=Datos!$B$84,5,IF(S309=Datos!$B$85,10,IF(S309=Datos!$B$86,15,IF(S309=Datos!$B$87,20,IF(S309=Datos!$B$88,25,0)))))))/100)+((IF(T309=Datos!$B$83,0,IF(T309=Datos!$B$84,5,IF(T309=Datos!$B$85,10,IF(T309=Datos!$B$86,15,IF(T309=Datos!$B$87,20,IF(T309=Datos!$B$88,25,0)))))))/100)+((IF(U309=Datos!$B$83,0,IF(U309=Datos!$B$84,5,IF(U309=Datos!$B$85,10,IF(U309=Datos!$B$86,15,IF(U309=Datos!$B$87,20,IF(U309=Datos!$B$88,25,0)))))))/100)+((IF(V309=Datos!$B$83,0,IF(V309=Datos!$B$84,5,IF(V309=Datos!$B$85,10,IF(V309=Datos!$B$86,15,IF(V309=Datos!$B$87,20,IF(V309=Datos!$B$88,25,0)))))))/100)</f>
        <v>0</v>
      </c>
      <c r="X309" s="436"/>
      <c r="Y309" s="426"/>
      <c r="Z309" s="423"/>
      <c r="AA309" s="426"/>
      <c r="AB309" s="429"/>
      <c r="AC309" s="65"/>
    </row>
    <row r="310" spans="2:29" s="5" customFormat="1" ht="30" customHeight="1" thickBot="1">
      <c r="B310" s="300"/>
      <c r="C310" s="440"/>
      <c r="D310" s="440"/>
      <c r="E310" s="445"/>
      <c r="F310" s="446"/>
      <c r="G310" s="247"/>
      <c r="H310" s="88"/>
      <c r="I310" s="86"/>
      <c r="J310" s="433"/>
      <c r="K310" s="433"/>
      <c r="L310" s="430"/>
      <c r="M310" s="86"/>
      <c r="N310" s="88"/>
      <c r="O310" s="88"/>
      <c r="P310" s="88"/>
      <c r="Q310" s="88"/>
      <c r="R310" s="86"/>
      <c r="S310" s="88"/>
      <c r="T310" s="88"/>
      <c r="U310" s="88"/>
      <c r="V310" s="88"/>
      <c r="W310" s="87">
        <f>((IF(S310=Datos!$B$83,0,IF(S310=Datos!$B$84,5,IF(S310=Datos!$B$85,10,IF(S310=Datos!$B$86,15,IF(S310=Datos!$B$87,20,IF(S310=Datos!$B$88,25,0)))))))/100)+((IF(T310=Datos!$B$83,0,IF(T310=Datos!$B$84,5,IF(T310=Datos!$B$85,10,IF(T310=Datos!$B$86,15,IF(T310=Datos!$B$87,20,IF(T310=Datos!$B$88,25,0)))))))/100)+((IF(U310=Datos!$B$83,0,IF(U310=Datos!$B$84,5,IF(U310=Datos!$B$85,10,IF(U310=Datos!$B$86,15,IF(U310=Datos!$B$87,20,IF(U310=Datos!$B$88,25,0)))))))/100)+((IF(V310=Datos!$B$83,0,IF(V310=Datos!$B$84,5,IF(V310=Datos!$B$85,10,IF(V310=Datos!$B$86,15,IF(V310=Datos!$B$87,20,IF(V310=Datos!$B$88,25,0)))))))/100)</f>
        <v>0</v>
      </c>
      <c r="X310" s="437"/>
      <c r="Y310" s="427"/>
      <c r="Z310" s="424"/>
      <c r="AA310" s="427"/>
      <c r="AB310" s="430"/>
      <c r="AC310" s="69"/>
    </row>
    <row r="311" spans="2:29" s="5" customFormat="1" ht="30" customHeight="1">
      <c r="B311" s="298" t="str">
        <f>IF(Menú!$C$7="","-",Menú!$C$7)</f>
        <v>-</v>
      </c>
      <c r="C311" s="438"/>
      <c r="D311" s="438" t="str">
        <f>IF(B311="-","-",VLOOKUP(B311,Datos!$B$3:$C$25,2,FALSE))</f>
        <v>-</v>
      </c>
      <c r="E311" s="441"/>
      <c r="F311" s="442"/>
      <c r="G311" s="245"/>
      <c r="H311" s="83"/>
      <c r="I311" s="84"/>
      <c r="J311" s="431"/>
      <c r="K311" s="431"/>
      <c r="L311" s="428" t="str">
        <f>IF(AND(J311=Datos!$B$186,K311=Datos!$B$193),Datos!$D$186,IF(AND(J311=Datos!$B$186,K311=Datos!$B$194),Datos!$E$186,IF(AND(J311=Datos!$B$186,K311=Datos!$B$195),Datos!$F$186,IF(AND(J311=Datos!$B$186,K311=Datos!$B$196),Datos!$G$186,IF(AND(J311=Datos!$B$186,K311=Datos!$B$197),Datos!$H$186,IF(AND(J311=Datos!$B$187,K311=Datos!$B$193),Datos!$D$187,IF(AND(J311=Datos!$B$187,K311=Datos!$B$194),Datos!$E$187,IF(AND(J311=Datos!$B$187,K311=Datos!$B$195),Datos!$F$187,IF(AND(J311=Datos!$B$187,K311=Datos!$B$196),Datos!$G$187,IF(AND(J311=Datos!$B$187,K311=Datos!$B$197),Datos!$H$187,IF(AND(J311=Datos!$B$188,K311=Datos!$B$193),Datos!$D$188,IF(AND(J311=Datos!$B$188,K311=Datos!$B$194),Datos!$E$188,IF(AND(J311=Datos!$B$188,K311=Datos!$B$195),Datos!$F$188,IF(AND(J311=Datos!$B$188,K311=Datos!$B$196),Datos!$G$188,IF(AND(J311=Datos!$B$188,K311=Datos!$B$197),Datos!$H$188,IF(AND(J311=Datos!$B$189,K311=Datos!$B$193),Datos!$D$189,IF(AND(J311=Datos!$B$189,K311=Datos!$B$194),Datos!$E$189,IF(AND(J311=Datos!$B$189,K311=Datos!$B$195),Datos!$F$189,IF(AND(J311=Datos!$B$189,K311=Datos!$B$196),Datos!$G$189,IF(AND(J311=Datos!$B$189,K311=Datos!$B$197),Datos!$H$189,IF(AND(J311=Datos!$B$190,K311=Datos!$B$193),Datos!$D$190,IF(AND(J311=Datos!$B$190,K311=Datos!$B$194),Datos!$E$190,IF(AND(J311=Datos!$B$190,K311=Datos!$B$195),Datos!$F$190,IF(AND(J311=Datos!$B$190,K311=Datos!$B$196),Datos!$G$190,IF(AND(J311=Datos!$B$190,K311=Datos!$B$197),Datos!$H$190,"-")))))))))))))))))))))))))</f>
        <v>-</v>
      </c>
      <c r="M311" s="84"/>
      <c r="N311" s="83"/>
      <c r="O311" s="83"/>
      <c r="P311" s="83"/>
      <c r="Q311" s="83"/>
      <c r="R311" s="84"/>
      <c r="S311" s="83"/>
      <c r="T311" s="83"/>
      <c r="U311" s="83"/>
      <c r="V311" s="83"/>
      <c r="W311" s="82">
        <f>((IF(S311=Datos!$B$83,0,IF(S311=Datos!$B$84,5,IF(S311=Datos!$B$85,10,IF(S311=Datos!$B$86,15,IF(S311=Datos!$B$87,20,IF(S311=Datos!$B$88,25,0)))))))/100)+((IF(T311=Datos!$B$83,0,IF(T311=Datos!$B$84,5,IF(T311=Datos!$B$85,10,IF(T311=Datos!$B$86,15,IF(T311=Datos!$B$87,20,IF(T311=Datos!$B$88,25,0)))))))/100)+((IF(U311=Datos!$B$83,0,IF(U311=Datos!$B$84,5,IF(U311=Datos!$B$85,10,IF(U311=Datos!$B$86,15,IF(U311=Datos!$B$87,20,IF(U311=Datos!$B$88,25,0)))))))/100)+((IF(V311=Datos!$B$83,0,IF(V311=Datos!$B$84,5,IF(V311=Datos!$B$85,10,IF(V311=Datos!$B$86,15,IF(V311=Datos!$B$87,20,IF(V311=Datos!$B$88,25,0)))))))/100)</f>
        <v>0</v>
      </c>
      <c r="X311" s="435">
        <f>IF(ISERROR((IF(R311=Datos!$B$80,W311,0)+IF(R312=Datos!$B$80,W312,0)+IF(R313=Datos!$B$80,W313,0)+IF(R314=Datos!$B$80,W314,0)+IF(R315=Datos!$B$80,W315,0)+IF(R316=Datos!$B$80,W316,0))/(IF(R311=Datos!$B$80,1,0)+IF(R312=Datos!$B$80,1,0)+IF(R313=Datos!$B$80,1,0)+IF(R314=Datos!$B$80,1,0)+IF(R315=Datos!$B$80,1,0)+IF(R316=Datos!$B$80,1,0))),0,(IF(R311=Datos!$B$80,W311,0)+IF(R312=Datos!$B$80,W312,0)+IF(R313=Datos!$B$80,W313,0)+IF(R314=Datos!$B$80,W314,0)+IF(R315=Datos!$B$80,W315,0)+IF(R316=Datos!$B$80,W316,0))/(IF(R311=Datos!$B$80,1,0)+IF(R312=Datos!$B$80,1,0)+IF(R313=Datos!$B$80,1,0)+IF(R314=Datos!$B$80,1,0)+IF(R315=Datos!$B$80,1,0)+IF(R316=Datos!$B$80,1,0)))</f>
        <v>0</v>
      </c>
      <c r="Y311" s="425" t="str">
        <f>IF(J311="","-",(IF(X311&gt;0,(IF(J311=Datos!$B$65,Datos!$B$65,IF(AND(J311=Datos!$B$66,X311&gt;0.49),Datos!$B$65,IF(AND(J311=Datos!$B$67,X311&gt;0.74),Datos!$B$65,IF(AND(J311=Datos!$B$67,X311&lt;0.75,X311&gt;0.49),Datos!$B$66,IF(AND(J311=Datos!$B$68,X311&gt;0.74),Datos!$B$66,IF(AND(J311=Datos!$B$68,X311&lt;0.75,X311&gt;0.49),Datos!$B$67,IF(AND(J311=Datos!$B$69,X311&gt;0.74),Datos!$B$67,IF(AND(J311=Datos!$B$69,X311&lt;0.75,X311&gt;0.49),Datos!$B$68,J311))))))))),J311)))</f>
        <v>-</v>
      </c>
      <c r="Z311" s="422">
        <f>IF(ISERROR((IF(R311=Datos!$B$79,W311,0)+IF(R312=Datos!$B$79,W312,0)+IF(R313=Datos!$B$79,W313,0)+IF(R314=Datos!$B$79,W314,0)+IF(R315=Datos!$B$79,W315,0)+IF(R316=Datos!$B$79,W316,0))/(IF(R311=Datos!$B$79,1,0)+IF(R312=Datos!$B$79,1,0)+IF(R313=Datos!$B$79,1,0)+IF(R314=Datos!$B$79,1,0)+IF(R315=Datos!$B$79,1,0)+IF(R316=Datos!$B$79,1,0))),0,(IF(R311=Datos!$B$79,W311,0)+IF(R312=Datos!$B$79,W312,0)+IF(R313=Datos!$B$79,W313,0)+IF(R314=Datos!$B$79,W314,0)+IF(R315=Datos!$B$79,W315,0)+IF(R316=Datos!$B$79,W316,0))/(IF(R311=Datos!$B$79,1,0)+IF(R312=Datos!$B$79,1,0)+IF(R313=Datos!$B$79,1,0)+IF(R314=Datos!$B$79,1,0)+IF(R315=Datos!$B$79,1,0)+IF(R316=Datos!$B$79,1,0)))</f>
        <v>0</v>
      </c>
      <c r="AA311" s="425" t="str">
        <f>IF(K311="","-",(IF(Z311&gt;0,(IF(K311=Datos!$B$72,Datos!$B$72,IF(AND(K311=Datos!$B$73,Z311&gt;0.49),Datos!$B$72,IF(AND(K311=Datos!$B$74,Z311&gt;0.74),Datos!$B$72,IF(AND(K311=Datos!$B$74,Z311&lt;0.75,Z311&gt;0.49),Datos!$B$73,IF(AND(K311=Datos!$B$75,Z311&gt;0.74),Datos!$B$73,IF(AND(K311=Datos!$B$75,Z311&lt;0.75,Z311&gt;0.49),Datos!$B$74,IF(AND(K311=Datos!$B$76,Z311&gt;0.74),Datos!$B$74,IF(AND(K311=Datos!$B$76,Z311&lt;0.75,Z311&gt;0.49),Datos!$B$75,K311))))))))),K311)))</f>
        <v>-</v>
      </c>
      <c r="AB311" s="428" t="str">
        <f>IF(AND(Y311=Datos!$B$186,AA311=Datos!$B$193),Datos!$D$186,IF(AND(Y311=Datos!$B$186,AA311=Datos!$B$194),Datos!$E$186,IF(AND(Y311=Datos!$B$186,AA311=Datos!$B$195),Datos!$F$186,IF(AND(Y311=Datos!$B$186,AA311=Datos!$B$196),Datos!$G$186,IF(AND(Y311=Datos!$B$186,AA311=Datos!$B$197),Datos!$H$186,IF(AND(Y311=Datos!$B$187,AA311=Datos!$B$193),Datos!$D$187,IF(AND(Y311=Datos!$B$187,AA311=Datos!$B$194),Datos!$E$187,IF(AND(Y311=Datos!$B$187,AA311=Datos!$B$195),Datos!$F$187,IF(AND(Y311=Datos!$B$187,AA311=Datos!$B$196),Datos!$G$187,IF(AND(Y311=Datos!$B$187,AA311=Datos!$B$197),Datos!$H$187,IF(AND(Y311=Datos!$B$188,AA311=Datos!$B$193),Datos!$D$188,IF(AND(Y311=Datos!$B$188,AA311=Datos!$B$194),Datos!$E$188,IF(AND(Y311=Datos!$B$188,AA311=Datos!$B$195),Datos!$F$188,IF(AND(Y311=Datos!$B$188,AA311=Datos!$B$196),Datos!$G$188,IF(AND(Y311=Datos!$B$188,AA311=Datos!$B$197),Datos!$H$188,IF(AND(Y311=Datos!$B$189,AA311=Datos!$B$193),Datos!$D$189,IF(AND(Y311=Datos!$B$189,AA311=Datos!$B$194),Datos!$E$189,IF(AND(Y311=Datos!$B$189,AA311=Datos!$B$195),Datos!$F$189,IF(AND(Y311=Datos!$B$189,AA311=Datos!$B$196),Datos!$G$189,IF(AND(Y311=Datos!$B$189,AA311=Datos!$B$197),Datos!$H$189,IF(AND(Y311=Datos!$B$190,AA311=Datos!$B$193),Datos!$D$190,IF(AND(Y311=Datos!$B$190,AA311=Datos!$B$194),Datos!$E$190,IF(AND(Y311=Datos!$B$190,AA311=Datos!$B$195),Datos!$F$190,IF(AND(Y311=Datos!$B$190,AA311=Datos!$B$196),Datos!$G$190,IF(AND(Y311=Datos!$B$190,AA311=Datos!$B$197),Datos!$H$190,"-")))))))))))))))))))))))))</f>
        <v>-</v>
      </c>
      <c r="AC311" s="61"/>
    </row>
    <row r="312" spans="2:29" s="5" customFormat="1" ht="30" customHeight="1">
      <c r="B312" s="299"/>
      <c r="C312" s="439"/>
      <c r="D312" s="439"/>
      <c r="E312" s="443"/>
      <c r="F312" s="444"/>
      <c r="G312" s="246"/>
      <c r="H312" s="62"/>
      <c r="I312" s="63"/>
      <c r="J312" s="432"/>
      <c r="K312" s="432"/>
      <c r="L312" s="429"/>
      <c r="M312" s="63"/>
      <c r="N312" s="62"/>
      <c r="O312" s="62"/>
      <c r="P312" s="62"/>
      <c r="Q312" s="62"/>
      <c r="R312" s="63"/>
      <c r="S312" s="62"/>
      <c r="T312" s="62"/>
      <c r="U312" s="62"/>
      <c r="V312" s="62"/>
      <c r="W312" s="64">
        <f>((IF(S312=Datos!$B$83,0,IF(S312=Datos!$B$84,5,IF(S312=Datos!$B$85,10,IF(S312=Datos!$B$86,15,IF(S312=Datos!$B$87,20,IF(S312=Datos!$B$88,25,0)))))))/100)+((IF(T312=Datos!$B$83,0,IF(T312=Datos!$B$84,5,IF(T312=Datos!$B$85,10,IF(T312=Datos!$B$86,15,IF(T312=Datos!$B$87,20,IF(T312=Datos!$B$88,25,0)))))))/100)+((IF(U312=Datos!$B$83,0,IF(U312=Datos!$B$84,5,IF(U312=Datos!$B$85,10,IF(U312=Datos!$B$86,15,IF(U312=Datos!$B$87,20,IF(U312=Datos!$B$88,25,0)))))))/100)+((IF(V312=Datos!$B$83,0,IF(V312=Datos!$B$84,5,IF(V312=Datos!$B$85,10,IF(V312=Datos!$B$86,15,IF(V312=Datos!$B$87,20,IF(V312=Datos!$B$88,25,0)))))))/100)</f>
        <v>0</v>
      </c>
      <c r="X312" s="436"/>
      <c r="Y312" s="426"/>
      <c r="Z312" s="423"/>
      <c r="AA312" s="426"/>
      <c r="AB312" s="429"/>
      <c r="AC312" s="65"/>
    </row>
    <row r="313" spans="2:29" s="5" customFormat="1" ht="30" customHeight="1">
      <c r="B313" s="299"/>
      <c r="C313" s="439"/>
      <c r="D313" s="439"/>
      <c r="E313" s="443"/>
      <c r="F313" s="444"/>
      <c r="G313" s="246"/>
      <c r="H313" s="62"/>
      <c r="I313" s="63"/>
      <c r="J313" s="432"/>
      <c r="K313" s="432"/>
      <c r="L313" s="429"/>
      <c r="M313" s="63"/>
      <c r="N313" s="62"/>
      <c r="O313" s="62"/>
      <c r="P313" s="62"/>
      <c r="Q313" s="62"/>
      <c r="R313" s="63"/>
      <c r="S313" s="62"/>
      <c r="T313" s="62"/>
      <c r="U313" s="62"/>
      <c r="V313" s="62"/>
      <c r="W313" s="64">
        <f>((IF(S313=Datos!$B$83,0,IF(S313=Datos!$B$84,5,IF(S313=Datos!$B$85,10,IF(S313=Datos!$B$86,15,IF(S313=Datos!$B$87,20,IF(S313=Datos!$B$88,25,0)))))))/100)+((IF(T313=Datos!$B$83,0,IF(T313=Datos!$B$84,5,IF(T313=Datos!$B$85,10,IF(T313=Datos!$B$86,15,IF(T313=Datos!$B$87,20,IF(T313=Datos!$B$88,25,0)))))))/100)+((IF(U313=Datos!$B$83,0,IF(U313=Datos!$B$84,5,IF(U313=Datos!$B$85,10,IF(U313=Datos!$B$86,15,IF(U313=Datos!$B$87,20,IF(U313=Datos!$B$88,25,0)))))))/100)+((IF(V313=Datos!$B$83,0,IF(V313=Datos!$B$84,5,IF(V313=Datos!$B$85,10,IF(V313=Datos!$B$86,15,IF(V313=Datos!$B$87,20,IF(V313=Datos!$B$88,25,0)))))))/100)</f>
        <v>0</v>
      </c>
      <c r="X313" s="436"/>
      <c r="Y313" s="426"/>
      <c r="Z313" s="423"/>
      <c r="AA313" s="426"/>
      <c r="AB313" s="429"/>
      <c r="AC313" s="65"/>
    </row>
    <row r="314" spans="2:29" s="5" customFormat="1" ht="30" customHeight="1">
      <c r="B314" s="299"/>
      <c r="C314" s="439"/>
      <c r="D314" s="439"/>
      <c r="E314" s="443"/>
      <c r="F314" s="444"/>
      <c r="G314" s="246"/>
      <c r="H314" s="62"/>
      <c r="I314" s="63"/>
      <c r="J314" s="432"/>
      <c r="K314" s="432"/>
      <c r="L314" s="429"/>
      <c r="M314" s="63"/>
      <c r="N314" s="62"/>
      <c r="O314" s="62"/>
      <c r="P314" s="62"/>
      <c r="Q314" s="62"/>
      <c r="R314" s="63"/>
      <c r="S314" s="62"/>
      <c r="T314" s="62"/>
      <c r="U314" s="62"/>
      <c r="V314" s="62"/>
      <c r="W314" s="64">
        <f>((IF(S314=Datos!$B$83,0,IF(S314=Datos!$B$84,5,IF(S314=Datos!$B$85,10,IF(S314=Datos!$B$86,15,IF(S314=Datos!$B$87,20,IF(S314=Datos!$B$88,25,0)))))))/100)+((IF(T314=Datos!$B$83,0,IF(T314=Datos!$B$84,5,IF(T314=Datos!$B$85,10,IF(T314=Datos!$B$86,15,IF(T314=Datos!$B$87,20,IF(T314=Datos!$B$88,25,0)))))))/100)+((IF(U314=Datos!$B$83,0,IF(U314=Datos!$B$84,5,IF(U314=Datos!$B$85,10,IF(U314=Datos!$B$86,15,IF(U314=Datos!$B$87,20,IF(U314=Datos!$B$88,25,0)))))))/100)+((IF(V314=Datos!$B$83,0,IF(V314=Datos!$B$84,5,IF(V314=Datos!$B$85,10,IF(V314=Datos!$B$86,15,IF(V314=Datos!$B$87,20,IF(V314=Datos!$B$88,25,0)))))))/100)</f>
        <v>0</v>
      </c>
      <c r="X314" s="436"/>
      <c r="Y314" s="426"/>
      <c r="Z314" s="423"/>
      <c r="AA314" s="426"/>
      <c r="AB314" s="429"/>
      <c r="AC314" s="65"/>
    </row>
    <row r="315" spans="2:29" s="5" customFormat="1" ht="30" customHeight="1">
      <c r="B315" s="299"/>
      <c r="C315" s="439"/>
      <c r="D315" s="439"/>
      <c r="E315" s="443"/>
      <c r="F315" s="444"/>
      <c r="G315" s="246"/>
      <c r="H315" s="62"/>
      <c r="I315" s="63"/>
      <c r="J315" s="432"/>
      <c r="K315" s="432"/>
      <c r="L315" s="429"/>
      <c r="M315" s="63"/>
      <c r="N315" s="62"/>
      <c r="O315" s="62"/>
      <c r="P315" s="62"/>
      <c r="Q315" s="62"/>
      <c r="R315" s="63"/>
      <c r="S315" s="62"/>
      <c r="T315" s="62"/>
      <c r="U315" s="62"/>
      <c r="V315" s="62"/>
      <c r="W315" s="64">
        <f>((IF(S315=Datos!$B$83,0,IF(S315=Datos!$B$84,5,IF(S315=Datos!$B$85,10,IF(S315=Datos!$B$86,15,IF(S315=Datos!$B$87,20,IF(S315=Datos!$B$88,25,0)))))))/100)+((IF(T315=Datos!$B$83,0,IF(T315=Datos!$B$84,5,IF(T315=Datos!$B$85,10,IF(T315=Datos!$B$86,15,IF(T315=Datos!$B$87,20,IF(T315=Datos!$B$88,25,0)))))))/100)+((IF(U315=Datos!$B$83,0,IF(U315=Datos!$B$84,5,IF(U315=Datos!$B$85,10,IF(U315=Datos!$B$86,15,IF(U315=Datos!$B$87,20,IF(U315=Datos!$B$88,25,0)))))))/100)+((IF(V315=Datos!$B$83,0,IF(V315=Datos!$B$84,5,IF(V315=Datos!$B$85,10,IF(V315=Datos!$B$86,15,IF(V315=Datos!$B$87,20,IF(V315=Datos!$B$88,25,0)))))))/100)</f>
        <v>0</v>
      </c>
      <c r="X315" s="436"/>
      <c r="Y315" s="426"/>
      <c r="Z315" s="423"/>
      <c r="AA315" s="426"/>
      <c r="AB315" s="429"/>
      <c r="AC315" s="65"/>
    </row>
    <row r="316" spans="2:29" s="5" customFormat="1" ht="30" customHeight="1" thickBot="1">
      <c r="B316" s="300"/>
      <c r="C316" s="440"/>
      <c r="D316" s="440"/>
      <c r="E316" s="445"/>
      <c r="F316" s="446"/>
      <c r="G316" s="247"/>
      <c r="H316" s="88"/>
      <c r="I316" s="86"/>
      <c r="J316" s="433"/>
      <c r="K316" s="433"/>
      <c r="L316" s="430"/>
      <c r="M316" s="86"/>
      <c r="N316" s="88"/>
      <c r="O316" s="88"/>
      <c r="P316" s="88"/>
      <c r="Q316" s="88"/>
      <c r="R316" s="86"/>
      <c r="S316" s="88"/>
      <c r="T316" s="88"/>
      <c r="U316" s="88"/>
      <c r="V316" s="88"/>
      <c r="W316" s="87">
        <f>((IF(S316=Datos!$B$83,0,IF(S316=Datos!$B$84,5,IF(S316=Datos!$B$85,10,IF(S316=Datos!$B$86,15,IF(S316=Datos!$B$87,20,IF(S316=Datos!$B$88,25,0)))))))/100)+((IF(T316=Datos!$B$83,0,IF(T316=Datos!$B$84,5,IF(T316=Datos!$B$85,10,IF(T316=Datos!$B$86,15,IF(T316=Datos!$B$87,20,IF(T316=Datos!$B$88,25,0)))))))/100)+((IF(U316=Datos!$B$83,0,IF(U316=Datos!$B$84,5,IF(U316=Datos!$B$85,10,IF(U316=Datos!$B$86,15,IF(U316=Datos!$B$87,20,IF(U316=Datos!$B$88,25,0)))))))/100)+((IF(V316=Datos!$B$83,0,IF(V316=Datos!$B$84,5,IF(V316=Datos!$B$85,10,IF(V316=Datos!$B$86,15,IF(V316=Datos!$B$87,20,IF(V316=Datos!$B$88,25,0)))))))/100)</f>
        <v>0</v>
      </c>
      <c r="X316" s="437"/>
      <c r="Y316" s="427"/>
      <c r="Z316" s="424"/>
      <c r="AA316" s="427"/>
      <c r="AB316" s="430"/>
      <c r="AC316" s="69"/>
    </row>
    <row r="317" spans="2:29" s="5" customFormat="1" ht="30" customHeight="1">
      <c r="B317" s="298" t="str">
        <f>IF(Menú!$C$7="","-",Menú!$C$7)</f>
        <v>-</v>
      </c>
      <c r="C317" s="438"/>
      <c r="D317" s="438" t="str">
        <f>IF(B317="-","-",VLOOKUP(B317,Datos!$B$3:$C$25,2,FALSE))</f>
        <v>-</v>
      </c>
      <c r="E317" s="441"/>
      <c r="F317" s="442"/>
      <c r="G317" s="245"/>
      <c r="H317" s="83"/>
      <c r="I317" s="84"/>
      <c r="J317" s="431"/>
      <c r="K317" s="431"/>
      <c r="L317" s="428" t="str">
        <f>IF(AND(J317=Datos!$B$186,K317=Datos!$B$193),Datos!$D$186,IF(AND(J317=Datos!$B$186,K317=Datos!$B$194),Datos!$E$186,IF(AND(J317=Datos!$B$186,K317=Datos!$B$195),Datos!$F$186,IF(AND(J317=Datos!$B$186,K317=Datos!$B$196),Datos!$G$186,IF(AND(J317=Datos!$B$186,K317=Datos!$B$197),Datos!$H$186,IF(AND(J317=Datos!$B$187,K317=Datos!$B$193),Datos!$D$187,IF(AND(J317=Datos!$B$187,K317=Datos!$B$194),Datos!$E$187,IF(AND(J317=Datos!$B$187,K317=Datos!$B$195),Datos!$F$187,IF(AND(J317=Datos!$B$187,K317=Datos!$B$196),Datos!$G$187,IF(AND(J317=Datos!$B$187,K317=Datos!$B$197),Datos!$H$187,IF(AND(J317=Datos!$B$188,K317=Datos!$B$193),Datos!$D$188,IF(AND(J317=Datos!$B$188,K317=Datos!$B$194),Datos!$E$188,IF(AND(J317=Datos!$B$188,K317=Datos!$B$195),Datos!$F$188,IF(AND(J317=Datos!$B$188,K317=Datos!$B$196),Datos!$G$188,IF(AND(J317=Datos!$B$188,K317=Datos!$B$197),Datos!$H$188,IF(AND(J317=Datos!$B$189,K317=Datos!$B$193),Datos!$D$189,IF(AND(J317=Datos!$B$189,K317=Datos!$B$194),Datos!$E$189,IF(AND(J317=Datos!$B$189,K317=Datos!$B$195),Datos!$F$189,IF(AND(J317=Datos!$B$189,K317=Datos!$B$196),Datos!$G$189,IF(AND(J317=Datos!$B$189,K317=Datos!$B$197),Datos!$H$189,IF(AND(J317=Datos!$B$190,K317=Datos!$B$193),Datos!$D$190,IF(AND(J317=Datos!$B$190,K317=Datos!$B$194),Datos!$E$190,IF(AND(J317=Datos!$B$190,K317=Datos!$B$195),Datos!$F$190,IF(AND(J317=Datos!$B$190,K317=Datos!$B$196),Datos!$G$190,IF(AND(J317=Datos!$B$190,K317=Datos!$B$197),Datos!$H$190,"-")))))))))))))))))))))))))</f>
        <v>-</v>
      </c>
      <c r="M317" s="84"/>
      <c r="N317" s="83"/>
      <c r="O317" s="83"/>
      <c r="P317" s="83"/>
      <c r="Q317" s="83"/>
      <c r="R317" s="84"/>
      <c r="S317" s="83"/>
      <c r="T317" s="83"/>
      <c r="U317" s="83"/>
      <c r="V317" s="83"/>
      <c r="W317" s="82">
        <f>((IF(S317=Datos!$B$83,0,IF(S317=Datos!$B$84,5,IF(S317=Datos!$B$85,10,IF(S317=Datos!$B$86,15,IF(S317=Datos!$B$87,20,IF(S317=Datos!$B$88,25,0)))))))/100)+((IF(T317=Datos!$B$83,0,IF(T317=Datos!$B$84,5,IF(T317=Datos!$B$85,10,IF(T317=Datos!$B$86,15,IF(T317=Datos!$B$87,20,IF(T317=Datos!$B$88,25,0)))))))/100)+((IF(U317=Datos!$B$83,0,IF(U317=Datos!$B$84,5,IF(U317=Datos!$B$85,10,IF(U317=Datos!$B$86,15,IF(U317=Datos!$B$87,20,IF(U317=Datos!$B$88,25,0)))))))/100)+((IF(V317=Datos!$B$83,0,IF(V317=Datos!$B$84,5,IF(V317=Datos!$B$85,10,IF(V317=Datos!$B$86,15,IF(V317=Datos!$B$87,20,IF(V317=Datos!$B$88,25,0)))))))/100)</f>
        <v>0</v>
      </c>
      <c r="X317" s="435">
        <f>IF(ISERROR((IF(R317=Datos!$B$80,W317,0)+IF(R318=Datos!$B$80,W318,0)+IF(R319=Datos!$B$80,W319,0)+IF(R320=Datos!$B$80,W320,0)+IF(R321=Datos!$B$80,W321,0)+IF(R322=Datos!$B$80,W322,0))/(IF(R317=Datos!$B$80,1,0)+IF(R318=Datos!$B$80,1,0)+IF(R319=Datos!$B$80,1,0)+IF(R320=Datos!$B$80,1,0)+IF(R321=Datos!$B$80,1,0)+IF(R322=Datos!$B$80,1,0))),0,(IF(R317=Datos!$B$80,W317,0)+IF(R318=Datos!$B$80,W318,0)+IF(R319=Datos!$B$80,W319,0)+IF(R320=Datos!$B$80,W320,0)+IF(R321=Datos!$B$80,W321,0)+IF(R322=Datos!$B$80,W322,0))/(IF(R317=Datos!$B$80,1,0)+IF(R318=Datos!$B$80,1,0)+IF(R319=Datos!$B$80,1,0)+IF(R320=Datos!$B$80,1,0)+IF(R321=Datos!$B$80,1,0)+IF(R322=Datos!$B$80,1,0)))</f>
        <v>0</v>
      </c>
      <c r="Y317" s="425" t="str">
        <f>IF(J317="","-",(IF(X317&gt;0,(IF(J317=Datos!$B$65,Datos!$B$65,IF(AND(J317=Datos!$B$66,X317&gt;0.49),Datos!$B$65,IF(AND(J317=Datos!$B$67,X317&gt;0.74),Datos!$B$65,IF(AND(J317=Datos!$B$67,X317&lt;0.75,X317&gt;0.49),Datos!$B$66,IF(AND(J317=Datos!$B$68,X317&gt;0.74),Datos!$B$66,IF(AND(J317=Datos!$B$68,X317&lt;0.75,X317&gt;0.49),Datos!$B$67,IF(AND(J317=Datos!$B$69,X317&gt;0.74),Datos!$B$67,IF(AND(J317=Datos!$B$69,X317&lt;0.75,X317&gt;0.49),Datos!$B$68,J317))))))))),J317)))</f>
        <v>-</v>
      </c>
      <c r="Z317" s="422">
        <f>IF(ISERROR((IF(R317=Datos!$B$79,W317,0)+IF(R318=Datos!$B$79,W318,0)+IF(R319=Datos!$B$79,W319,0)+IF(R320=Datos!$B$79,W320,0)+IF(R321=Datos!$B$79,W321,0)+IF(R322=Datos!$B$79,W322,0))/(IF(R317=Datos!$B$79,1,0)+IF(R318=Datos!$B$79,1,0)+IF(R319=Datos!$B$79,1,0)+IF(R320=Datos!$B$79,1,0)+IF(R321=Datos!$B$79,1,0)+IF(R322=Datos!$B$79,1,0))),0,(IF(R317=Datos!$B$79,W317,0)+IF(R318=Datos!$B$79,W318,0)+IF(R319=Datos!$B$79,W319,0)+IF(R320=Datos!$B$79,W320,0)+IF(R321=Datos!$B$79,W321,0)+IF(R322=Datos!$B$79,W322,0))/(IF(R317=Datos!$B$79,1,0)+IF(R318=Datos!$B$79,1,0)+IF(R319=Datos!$B$79,1,0)+IF(R320=Datos!$B$79,1,0)+IF(R321=Datos!$B$79,1,0)+IF(R322=Datos!$B$79,1,0)))</f>
        <v>0</v>
      </c>
      <c r="AA317" s="425" t="str">
        <f>IF(K317="","-",(IF(Z317&gt;0,(IF(K317=Datos!$B$72,Datos!$B$72,IF(AND(K317=Datos!$B$73,Z317&gt;0.49),Datos!$B$72,IF(AND(K317=Datos!$B$74,Z317&gt;0.74),Datos!$B$72,IF(AND(K317=Datos!$B$74,Z317&lt;0.75,Z317&gt;0.49),Datos!$B$73,IF(AND(K317=Datos!$B$75,Z317&gt;0.74),Datos!$B$73,IF(AND(K317=Datos!$B$75,Z317&lt;0.75,Z317&gt;0.49),Datos!$B$74,IF(AND(K317=Datos!$B$76,Z317&gt;0.74),Datos!$B$74,IF(AND(K317=Datos!$B$76,Z317&lt;0.75,Z317&gt;0.49),Datos!$B$75,K317))))))))),K317)))</f>
        <v>-</v>
      </c>
      <c r="AB317" s="428" t="str">
        <f>IF(AND(Y317=Datos!$B$186,AA317=Datos!$B$193),Datos!$D$186,IF(AND(Y317=Datos!$B$186,AA317=Datos!$B$194),Datos!$E$186,IF(AND(Y317=Datos!$B$186,AA317=Datos!$B$195),Datos!$F$186,IF(AND(Y317=Datos!$B$186,AA317=Datos!$B$196),Datos!$G$186,IF(AND(Y317=Datos!$B$186,AA317=Datos!$B$197),Datos!$H$186,IF(AND(Y317=Datos!$B$187,AA317=Datos!$B$193),Datos!$D$187,IF(AND(Y317=Datos!$B$187,AA317=Datos!$B$194),Datos!$E$187,IF(AND(Y317=Datos!$B$187,AA317=Datos!$B$195),Datos!$F$187,IF(AND(Y317=Datos!$B$187,AA317=Datos!$B$196),Datos!$G$187,IF(AND(Y317=Datos!$B$187,AA317=Datos!$B$197),Datos!$H$187,IF(AND(Y317=Datos!$B$188,AA317=Datos!$B$193),Datos!$D$188,IF(AND(Y317=Datos!$B$188,AA317=Datos!$B$194),Datos!$E$188,IF(AND(Y317=Datos!$B$188,AA317=Datos!$B$195),Datos!$F$188,IF(AND(Y317=Datos!$B$188,AA317=Datos!$B$196),Datos!$G$188,IF(AND(Y317=Datos!$B$188,AA317=Datos!$B$197),Datos!$H$188,IF(AND(Y317=Datos!$B$189,AA317=Datos!$B$193),Datos!$D$189,IF(AND(Y317=Datos!$B$189,AA317=Datos!$B$194),Datos!$E$189,IF(AND(Y317=Datos!$B$189,AA317=Datos!$B$195),Datos!$F$189,IF(AND(Y317=Datos!$B$189,AA317=Datos!$B$196),Datos!$G$189,IF(AND(Y317=Datos!$B$189,AA317=Datos!$B$197),Datos!$H$189,IF(AND(Y317=Datos!$B$190,AA317=Datos!$B$193),Datos!$D$190,IF(AND(Y317=Datos!$B$190,AA317=Datos!$B$194),Datos!$E$190,IF(AND(Y317=Datos!$B$190,AA317=Datos!$B$195),Datos!$F$190,IF(AND(Y317=Datos!$B$190,AA317=Datos!$B$196),Datos!$G$190,IF(AND(Y317=Datos!$B$190,AA317=Datos!$B$197),Datos!$H$190,"-")))))))))))))))))))))))))</f>
        <v>-</v>
      </c>
      <c r="AC317" s="61"/>
    </row>
    <row r="318" spans="2:29" s="5" customFormat="1" ht="30" customHeight="1">
      <c r="B318" s="299"/>
      <c r="C318" s="439"/>
      <c r="D318" s="439"/>
      <c r="E318" s="443"/>
      <c r="F318" s="444"/>
      <c r="G318" s="246"/>
      <c r="H318" s="62"/>
      <c r="I318" s="63"/>
      <c r="J318" s="432"/>
      <c r="K318" s="432"/>
      <c r="L318" s="429"/>
      <c r="M318" s="63"/>
      <c r="N318" s="62"/>
      <c r="O318" s="62"/>
      <c r="P318" s="62"/>
      <c r="Q318" s="62"/>
      <c r="R318" s="63"/>
      <c r="S318" s="62"/>
      <c r="T318" s="62"/>
      <c r="U318" s="62"/>
      <c r="V318" s="62"/>
      <c r="W318" s="64">
        <f>((IF(S318=Datos!$B$83,0,IF(S318=Datos!$B$84,5,IF(S318=Datos!$B$85,10,IF(S318=Datos!$B$86,15,IF(S318=Datos!$B$87,20,IF(S318=Datos!$B$88,25,0)))))))/100)+((IF(T318=Datos!$B$83,0,IF(T318=Datos!$B$84,5,IF(T318=Datos!$B$85,10,IF(T318=Datos!$B$86,15,IF(T318=Datos!$B$87,20,IF(T318=Datos!$B$88,25,0)))))))/100)+((IF(U318=Datos!$B$83,0,IF(U318=Datos!$B$84,5,IF(U318=Datos!$B$85,10,IF(U318=Datos!$B$86,15,IF(U318=Datos!$B$87,20,IF(U318=Datos!$B$88,25,0)))))))/100)+((IF(V318=Datos!$B$83,0,IF(V318=Datos!$B$84,5,IF(V318=Datos!$B$85,10,IF(V318=Datos!$B$86,15,IF(V318=Datos!$B$87,20,IF(V318=Datos!$B$88,25,0)))))))/100)</f>
        <v>0</v>
      </c>
      <c r="X318" s="436"/>
      <c r="Y318" s="426"/>
      <c r="Z318" s="423"/>
      <c r="AA318" s="426"/>
      <c r="AB318" s="429"/>
      <c r="AC318" s="65"/>
    </row>
    <row r="319" spans="2:29" s="5" customFormat="1" ht="30" customHeight="1">
      <c r="B319" s="299"/>
      <c r="C319" s="439"/>
      <c r="D319" s="439"/>
      <c r="E319" s="443"/>
      <c r="F319" s="444"/>
      <c r="G319" s="246"/>
      <c r="H319" s="62"/>
      <c r="I319" s="63"/>
      <c r="J319" s="432"/>
      <c r="K319" s="432"/>
      <c r="L319" s="429"/>
      <c r="M319" s="63"/>
      <c r="N319" s="62"/>
      <c r="O319" s="62"/>
      <c r="P319" s="62"/>
      <c r="Q319" s="62"/>
      <c r="R319" s="63"/>
      <c r="S319" s="62"/>
      <c r="T319" s="62"/>
      <c r="U319" s="62"/>
      <c r="V319" s="62"/>
      <c r="W319" s="64">
        <f>((IF(S319=Datos!$B$83,0,IF(S319=Datos!$B$84,5,IF(S319=Datos!$B$85,10,IF(S319=Datos!$B$86,15,IF(S319=Datos!$B$87,20,IF(S319=Datos!$B$88,25,0)))))))/100)+((IF(T319=Datos!$B$83,0,IF(T319=Datos!$B$84,5,IF(T319=Datos!$B$85,10,IF(T319=Datos!$B$86,15,IF(T319=Datos!$B$87,20,IF(T319=Datos!$B$88,25,0)))))))/100)+((IF(U319=Datos!$B$83,0,IF(U319=Datos!$B$84,5,IF(U319=Datos!$B$85,10,IF(U319=Datos!$B$86,15,IF(U319=Datos!$B$87,20,IF(U319=Datos!$B$88,25,0)))))))/100)+((IF(V319=Datos!$B$83,0,IF(V319=Datos!$B$84,5,IF(V319=Datos!$B$85,10,IF(V319=Datos!$B$86,15,IF(V319=Datos!$B$87,20,IF(V319=Datos!$B$88,25,0)))))))/100)</f>
        <v>0</v>
      </c>
      <c r="X319" s="436"/>
      <c r="Y319" s="426"/>
      <c r="Z319" s="423"/>
      <c r="AA319" s="426"/>
      <c r="AB319" s="429"/>
      <c r="AC319" s="65"/>
    </row>
    <row r="320" spans="2:29" s="5" customFormat="1" ht="30" customHeight="1">
      <c r="B320" s="299"/>
      <c r="C320" s="439"/>
      <c r="D320" s="439"/>
      <c r="E320" s="443"/>
      <c r="F320" s="444"/>
      <c r="G320" s="246"/>
      <c r="H320" s="62"/>
      <c r="I320" s="63"/>
      <c r="J320" s="432"/>
      <c r="K320" s="432"/>
      <c r="L320" s="429"/>
      <c r="M320" s="63"/>
      <c r="N320" s="62"/>
      <c r="O320" s="62"/>
      <c r="P320" s="62"/>
      <c r="Q320" s="62"/>
      <c r="R320" s="63"/>
      <c r="S320" s="62"/>
      <c r="T320" s="62"/>
      <c r="U320" s="62"/>
      <c r="V320" s="62"/>
      <c r="W320" s="64">
        <f>((IF(S320=Datos!$B$83,0,IF(S320=Datos!$B$84,5,IF(S320=Datos!$B$85,10,IF(S320=Datos!$B$86,15,IF(S320=Datos!$B$87,20,IF(S320=Datos!$B$88,25,0)))))))/100)+((IF(T320=Datos!$B$83,0,IF(T320=Datos!$B$84,5,IF(T320=Datos!$B$85,10,IF(T320=Datos!$B$86,15,IF(T320=Datos!$B$87,20,IF(T320=Datos!$B$88,25,0)))))))/100)+((IF(U320=Datos!$B$83,0,IF(U320=Datos!$B$84,5,IF(U320=Datos!$B$85,10,IF(U320=Datos!$B$86,15,IF(U320=Datos!$B$87,20,IF(U320=Datos!$B$88,25,0)))))))/100)+((IF(V320=Datos!$B$83,0,IF(V320=Datos!$B$84,5,IF(V320=Datos!$B$85,10,IF(V320=Datos!$B$86,15,IF(V320=Datos!$B$87,20,IF(V320=Datos!$B$88,25,0)))))))/100)</f>
        <v>0</v>
      </c>
      <c r="X320" s="436"/>
      <c r="Y320" s="426"/>
      <c r="Z320" s="423"/>
      <c r="AA320" s="426"/>
      <c r="AB320" s="429"/>
      <c r="AC320" s="65"/>
    </row>
    <row r="321" spans="2:29" s="5" customFormat="1" ht="30" customHeight="1">
      <c r="B321" s="299"/>
      <c r="C321" s="439"/>
      <c r="D321" s="439"/>
      <c r="E321" s="443"/>
      <c r="F321" s="444"/>
      <c r="G321" s="246"/>
      <c r="H321" s="62"/>
      <c r="I321" s="63"/>
      <c r="J321" s="432"/>
      <c r="K321" s="432"/>
      <c r="L321" s="429"/>
      <c r="M321" s="63"/>
      <c r="N321" s="62"/>
      <c r="O321" s="62"/>
      <c r="P321" s="62"/>
      <c r="Q321" s="62"/>
      <c r="R321" s="63"/>
      <c r="S321" s="62"/>
      <c r="T321" s="62"/>
      <c r="U321" s="62"/>
      <c r="V321" s="62"/>
      <c r="W321" s="64">
        <f>((IF(S321=Datos!$B$83,0,IF(S321=Datos!$B$84,5,IF(S321=Datos!$B$85,10,IF(S321=Datos!$B$86,15,IF(S321=Datos!$B$87,20,IF(S321=Datos!$B$88,25,0)))))))/100)+((IF(T321=Datos!$B$83,0,IF(T321=Datos!$B$84,5,IF(T321=Datos!$B$85,10,IF(T321=Datos!$B$86,15,IF(T321=Datos!$B$87,20,IF(T321=Datos!$B$88,25,0)))))))/100)+((IF(U321=Datos!$B$83,0,IF(U321=Datos!$B$84,5,IF(U321=Datos!$B$85,10,IF(U321=Datos!$B$86,15,IF(U321=Datos!$B$87,20,IF(U321=Datos!$B$88,25,0)))))))/100)+((IF(V321=Datos!$B$83,0,IF(V321=Datos!$B$84,5,IF(V321=Datos!$B$85,10,IF(V321=Datos!$B$86,15,IF(V321=Datos!$B$87,20,IF(V321=Datos!$B$88,25,0)))))))/100)</f>
        <v>0</v>
      </c>
      <c r="X321" s="436"/>
      <c r="Y321" s="426"/>
      <c r="Z321" s="423"/>
      <c r="AA321" s="426"/>
      <c r="AB321" s="429"/>
      <c r="AC321" s="65"/>
    </row>
    <row r="322" spans="2:29" s="5" customFormat="1" ht="30" customHeight="1" thickBot="1">
      <c r="B322" s="300"/>
      <c r="C322" s="440"/>
      <c r="D322" s="440"/>
      <c r="E322" s="445"/>
      <c r="F322" s="446"/>
      <c r="G322" s="247"/>
      <c r="H322" s="88"/>
      <c r="I322" s="86"/>
      <c r="J322" s="433"/>
      <c r="K322" s="433"/>
      <c r="L322" s="430"/>
      <c r="M322" s="86"/>
      <c r="N322" s="88"/>
      <c r="O322" s="88"/>
      <c r="P322" s="88"/>
      <c r="Q322" s="88"/>
      <c r="R322" s="86"/>
      <c r="S322" s="88"/>
      <c r="T322" s="88"/>
      <c r="U322" s="88"/>
      <c r="V322" s="88"/>
      <c r="W322" s="87">
        <f>((IF(S322=Datos!$B$83,0,IF(S322=Datos!$B$84,5,IF(S322=Datos!$B$85,10,IF(S322=Datos!$B$86,15,IF(S322=Datos!$B$87,20,IF(S322=Datos!$B$88,25,0)))))))/100)+((IF(T322=Datos!$B$83,0,IF(T322=Datos!$B$84,5,IF(T322=Datos!$B$85,10,IF(T322=Datos!$B$86,15,IF(T322=Datos!$B$87,20,IF(T322=Datos!$B$88,25,0)))))))/100)+((IF(U322=Datos!$B$83,0,IF(U322=Datos!$B$84,5,IF(U322=Datos!$B$85,10,IF(U322=Datos!$B$86,15,IF(U322=Datos!$B$87,20,IF(U322=Datos!$B$88,25,0)))))))/100)+((IF(V322=Datos!$B$83,0,IF(V322=Datos!$B$84,5,IF(V322=Datos!$B$85,10,IF(V322=Datos!$B$86,15,IF(V322=Datos!$B$87,20,IF(V322=Datos!$B$88,25,0)))))))/100)</f>
        <v>0</v>
      </c>
      <c r="X322" s="437"/>
      <c r="Y322" s="427"/>
      <c r="Z322" s="424"/>
      <c r="AA322" s="427"/>
      <c r="AB322" s="430"/>
      <c r="AC322" s="69"/>
    </row>
    <row r="323" spans="2:29" s="5" customFormat="1" ht="30" customHeight="1">
      <c r="B323" s="298" t="str">
        <f>IF(Menú!$C$7="","-",Menú!$C$7)</f>
        <v>-</v>
      </c>
      <c r="C323" s="438"/>
      <c r="D323" s="438" t="str">
        <f>IF(B323="-","-",VLOOKUP(B323,Datos!$B$3:$C$25,2,FALSE))</f>
        <v>-</v>
      </c>
      <c r="E323" s="441"/>
      <c r="F323" s="442"/>
      <c r="G323" s="245"/>
      <c r="H323" s="83"/>
      <c r="I323" s="84"/>
      <c r="J323" s="431"/>
      <c r="K323" s="431"/>
      <c r="L323" s="428" t="str">
        <f>IF(AND(J323=Datos!$B$186,K323=Datos!$B$193),Datos!$D$186,IF(AND(J323=Datos!$B$186,K323=Datos!$B$194),Datos!$E$186,IF(AND(J323=Datos!$B$186,K323=Datos!$B$195),Datos!$F$186,IF(AND(J323=Datos!$B$186,K323=Datos!$B$196),Datos!$G$186,IF(AND(J323=Datos!$B$186,K323=Datos!$B$197),Datos!$H$186,IF(AND(J323=Datos!$B$187,K323=Datos!$B$193),Datos!$D$187,IF(AND(J323=Datos!$B$187,K323=Datos!$B$194),Datos!$E$187,IF(AND(J323=Datos!$B$187,K323=Datos!$B$195),Datos!$F$187,IF(AND(J323=Datos!$B$187,K323=Datos!$B$196),Datos!$G$187,IF(AND(J323=Datos!$B$187,K323=Datos!$B$197),Datos!$H$187,IF(AND(J323=Datos!$B$188,K323=Datos!$B$193),Datos!$D$188,IF(AND(J323=Datos!$B$188,K323=Datos!$B$194),Datos!$E$188,IF(AND(J323=Datos!$B$188,K323=Datos!$B$195),Datos!$F$188,IF(AND(J323=Datos!$B$188,K323=Datos!$B$196),Datos!$G$188,IF(AND(J323=Datos!$B$188,K323=Datos!$B$197),Datos!$H$188,IF(AND(J323=Datos!$B$189,K323=Datos!$B$193),Datos!$D$189,IF(AND(J323=Datos!$B$189,K323=Datos!$B$194),Datos!$E$189,IF(AND(J323=Datos!$B$189,K323=Datos!$B$195),Datos!$F$189,IF(AND(J323=Datos!$B$189,K323=Datos!$B$196),Datos!$G$189,IF(AND(J323=Datos!$B$189,K323=Datos!$B$197),Datos!$H$189,IF(AND(J323=Datos!$B$190,K323=Datos!$B$193),Datos!$D$190,IF(AND(J323=Datos!$B$190,K323=Datos!$B$194),Datos!$E$190,IF(AND(J323=Datos!$B$190,K323=Datos!$B$195),Datos!$F$190,IF(AND(J323=Datos!$B$190,K323=Datos!$B$196),Datos!$G$190,IF(AND(J323=Datos!$B$190,K323=Datos!$B$197),Datos!$H$190,"-")))))))))))))))))))))))))</f>
        <v>-</v>
      </c>
      <c r="M323" s="84"/>
      <c r="N323" s="83"/>
      <c r="O323" s="83"/>
      <c r="P323" s="83"/>
      <c r="Q323" s="83"/>
      <c r="R323" s="84"/>
      <c r="S323" s="83"/>
      <c r="T323" s="83"/>
      <c r="U323" s="83"/>
      <c r="V323" s="83"/>
      <c r="W323" s="82">
        <f>((IF(S323=Datos!$B$83,0,IF(S323=Datos!$B$84,5,IF(S323=Datos!$B$85,10,IF(S323=Datos!$B$86,15,IF(S323=Datos!$B$87,20,IF(S323=Datos!$B$88,25,0)))))))/100)+((IF(T323=Datos!$B$83,0,IF(T323=Datos!$B$84,5,IF(T323=Datos!$B$85,10,IF(T323=Datos!$B$86,15,IF(T323=Datos!$B$87,20,IF(T323=Datos!$B$88,25,0)))))))/100)+((IF(U323=Datos!$B$83,0,IF(U323=Datos!$B$84,5,IF(U323=Datos!$B$85,10,IF(U323=Datos!$B$86,15,IF(U323=Datos!$B$87,20,IF(U323=Datos!$B$88,25,0)))))))/100)+((IF(V323=Datos!$B$83,0,IF(V323=Datos!$B$84,5,IF(V323=Datos!$B$85,10,IF(V323=Datos!$B$86,15,IF(V323=Datos!$B$87,20,IF(V323=Datos!$B$88,25,0)))))))/100)</f>
        <v>0</v>
      </c>
      <c r="X323" s="435">
        <f>IF(ISERROR((IF(R323=Datos!$B$80,W323,0)+IF(R324=Datos!$B$80,W324,0)+IF(R325=Datos!$B$80,W325,0)+IF(R326=Datos!$B$80,W326,0)+IF(R327=Datos!$B$80,W327,0)+IF(R328=Datos!$B$80,W328,0))/(IF(R323=Datos!$B$80,1,0)+IF(R324=Datos!$B$80,1,0)+IF(R325=Datos!$B$80,1,0)+IF(R326=Datos!$B$80,1,0)+IF(R327=Datos!$B$80,1,0)+IF(R328=Datos!$B$80,1,0))),0,(IF(R323=Datos!$B$80,W323,0)+IF(R324=Datos!$B$80,W324,0)+IF(R325=Datos!$B$80,W325,0)+IF(R326=Datos!$B$80,W326,0)+IF(R327=Datos!$B$80,W327,0)+IF(R328=Datos!$B$80,W328,0))/(IF(R323=Datos!$B$80,1,0)+IF(R324=Datos!$B$80,1,0)+IF(R325=Datos!$B$80,1,0)+IF(R326=Datos!$B$80,1,0)+IF(R327=Datos!$B$80,1,0)+IF(R328=Datos!$B$80,1,0)))</f>
        <v>0</v>
      </c>
      <c r="Y323" s="425" t="str">
        <f>IF(J323="","-",(IF(X323&gt;0,(IF(J323=Datos!$B$65,Datos!$B$65,IF(AND(J323=Datos!$B$66,X323&gt;0.49),Datos!$B$65,IF(AND(J323=Datos!$B$67,X323&gt;0.74),Datos!$B$65,IF(AND(J323=Datos!$B$67,X323&lt;0.75,X323&gt;0.49),Datos!$B$66,IF(AND(J323=Datos!$B$68,X323&gt;0.74),Datos!$B$66,IF(AND(J323=Datos!$B$68,X323&lt;0.75,X323&gt;0.49),Datos!$B$67,IF(AND(J323=Datos!$B$69,X323&gt;0.74),Datos!$B$67,IF(AND(J323=Datos!$B$69,X323&lt;0.75,X323&gt;0.49),Datos!$B$68,J323))))))))),J323)))</f>
        <v>-</v>
      </c>
      <c r="Z323" s="422">
        <f>IF(ISERROR((IF(R323=Datos!$B$79,W323,0)+IF(R324=Datos!$B$79,W324,0)+IF(R325=Datos!$B$79,W325,0)+IF(R326=Datos!$B$79,W326,0)+IF(R327=Datos!$B$79,W327,0)+IF(R328=Datos!$B$79,W328,0))/(IF(R323=Datos!$B$79,1,0)+IF(R324=Datos!$B$79,1,0)+IF(R325=Datos!$B$79,1,0)+IF(R326=Datos!$B$79,1,0)+IF(R327=Datos!$B$79,1,0)+IF(R328=Datos!$B$79,1,0))),0,(IF(R323=Datos!$B$79,W323,0)+IF(R324=Datos!$B$79,W324,0)+IF(R325=Datos!$B$79,W325,0)+IF(R326=Datos!$B$79,W326,0)+IF(R327=Datos!$B$79,W327,0)+IF(R328=Datos!$B$79,W328,0))/(IF(R323=Datos!$B$79,1,0)+IF(R324=Datos!$B$79,1,0)+IF(R325=Datos!$B$79,1,0)+IF(R326=Datos!$B$79,1,0)+IF(R327=Datos!$B$79,1,0)+IF(R328=Datos!$B$79,1,0)))</f>
        <v>0</v>
      </c>
      <c r="AA323" s="425" t="str">
        <f>IF(K323="","-",(IF(Z323&gt;0,(IF(K323=Datos!$B$72,Datos!$B$72,IF(AND(K323=Datos!$B$73,Z323&gt;0.49),Datos!$B$72,IF(AND(K323=Datos!$B$74,Z323&gt;0.74),Datos!$B$72,IF(AND(K323=Datos!$B$74,Z323&lt;0.75,Z323&gt;0.49),Datos!$B$73,IF(AND(K323=Datos!$B$75,Z323&gt;0.74),Datos!$B$73,IF(AND(K323=Datos!$B$75,Z323&lt;0.75,Z323&gt;0.49),Datos!$B$74,IF(AND(K323=Datos!$B$76,Z323&gt;0.74),Datos!$B$74,IF(AND(K323=Datos!$B$76,Z323&lt;0.75,Z323&gt;0.49),Datos!$B$75,K323))))))))),K323)))</f>
        <v>-</v>
      </c>
      <c r="AB323" s="428" t="str">
        <f>IF(AND(Y323=Datos!$B$186,AA323=Datos!$B$193),Datos!$D$186,IF(AND(Y323=Datos!$B$186,AA323=Datos!$B$194),Datos!$E$186,IF(AND(Y323=Datos!$B$186,AA323=Datos!$B$195),Datos!$F$186,IF(AND(Y323=Datos!$B$186,AA323=Datos!$B$196),Datos!$G$186,IF(AND(Y323=Datos!$B$186,AA323=Datos!$B$197),Datos!$H$186,IF(AND(Y323=Datos!$B$187,AA323=Datos!$B$193),Datos!$D$187,IF(AND(Y323=Datos!$B$187,AA323=Datos!$B$194),Datos!$E$187,IF(AND(Y323=Datos!$B$187,AA323=Datos!$B$195),Datos!$F$187,IF(AND(Y323=Datos!$B$187,AA323=Datos!$B$196),Datos!$G$187,IF(AND(Y323=Datos!$B$187,AA323=Datos!$B$197),Datos!$H$187,IF(AND(Y323=Datos!$B$188,AA323=Datos!$B$193),Datos!$D$188,IF(AND(Y323=Datos!$B$188,AA323=Datos!$B$194),Datos!$E$188,IF(AND(Y323=Datos!$B$188,AA323=Datos!$B$195),Datos!$F$188,IF(AND(Y323=Datos!$B$188,AA323=Datos!$B$196),Datos!$G$188,IF(AND(Y323=Datos!$B$188,AA323=Datos!$B$197),Datos!$H$188,IF(AND(Y323=Datos!$B$189,AA323=Datos!$B$193),Datos!$D$189,IF(AND(Y323=Datos!$B$189,AA323=Datos!$B$194),Datos!$E$189,IF(AND(Y323=Datos!$B$189,AA323=Datos!$B$195),Datos!$F$189,IF(AND(Y323=Datos!$B$189,AA323=Datos!$B$196),Datos!$G$189,IF(AND(Y323=Datos!$B$189,AA323=Datos!$B$197),Datos!$H$189,IF(AND(Y323=Datos!$B$190,AA323=Datos!$B$193),Datos!$D$190,IF(AND(Y323=Datos!$B$190,AA323=Datos!$B$194),Datos!$E$190,IF(AND(Y323=Datos!$B$190,AA323=Datos!$B$195),Datos!$F$190,IF(AND(Y323=Datos!$B$190,AA323=Datos!$B$196),Datos!$G$190,IF(AND(Y323=Datos!$B$190,AA323=Datos!$B$197),Datos!$H$190,"-")))))))))))))))))))))))))</f>
        <v>-</v>
      </c>
      <c r="AC323" s="61"/>
    </row>
    <row r="324" spans="2:29" s="5" customFormat="1" ht="30" customHeight="1">
      <c r="B324" s="299"/>
      <c r="C324" s="439"/>
      <c r="D324" s="439"/>
      <c r="E324" s="443"/>
      <c r="F324" s="444"/>
      <c r="G324" s="246"/>
      <c r="H324" s="62"/>
      <c r="I324" s="63"/>
      <c r="J324" s="432"/>
      <c r="K324" s="432"/>
      <c r="L324" s="429"/>
      <c r="M324" s="63"/>
      <c r="N324" s="62"/>
      <c r="O324" s="62"/>
      <c r="P324" s="62"/>
      <c r="Q324" s="62"/>
      <c r="R324" s="63"/>
      <c r="S324" s="62"/>
      <c r="T324" s="62"/>
      <c r="U324" s="62"/>
      <c r="V324" s="62"/>
      <c r="W324" s="64">
        <f>((IF(S324=Datos!$B$83,0,IF(S324=Datos!$B$84,5,IF(S324=Datos!$B$85,10,IF(S324=Datos!$B$86,15,IF(S324=Datos!$B$87,20,IF(S324=Datos!$B$88,25,0)))))))/100)+((IF(T324=Datos!$B$83,0,IF(T324=Datos!$B$84,5,IF(T324=Datos!$B$85,10,IF(T324=Datos!$B$86,15,IF(T324=Datos!$B$87,20,IF(T324=Datos!$B$88,25,0)))))))/100)+((IF(U324=Datos!$B$83,0,IF(U324=Datos!$B$84,5,IF(U324=Datos!$B$85,10,IF(U324=Datos!$B$86,15,IF(U324=Datos!$B$87,20,IF(U324=Datos!$B$88,25,0)))))))/100)+((IF(V324=Datos!$B$83,0,IF(V324=Datos!$B$84,5,IF(V324=Datos!$B$85,10,IF(V324=Datos!$B$86,15,IF(V324=Datos!$B$87,20,IF(V324=Datos!$B$88,25,0)))))))/100)</f>
        <v>0</v>
      </c>
      <c r="X324" s="436"/>
      <c r="Y324" s="426"/>
      <c r="Z324" s="423"/>
      <c r="AA324" s="426"/>
      <c r="AB324" s="429"/>
      <c r="AC324" s="65"/>
    </row>
    <row r="325" spans="2:29" s="5" customFormat="1" ht="30" customHeight="1">
      <c r="B325" s="299"/>
      <c r="C325" s="439"/>
      <c r="D325" s="439"/>
      <c r="E325" s="443"/>
      <c r="F325" s="444"/>
      <c r="G325" s="246"/>
      <c r="H325" s="62"/>
      <c r="I325" s="63"/>
      <c r="J325" s="432"/>
      <c r="K325" s="432"/>
      <c r="L325" s="429"/>
      <c r="M325" s="63"/>
      <c r="N325" s="62"/>
      <c r="O325" s="62"/>
      <c r="P325" s="62"/>
      <c r="Q325" s="62"/>
      <c r="R325" s="63"/>
      <c r="S325" s="62"/>
      <c r="T325" s="62"/>
      <c r="U325" s="62"/>
      <c r="V325" s="62"/>
      <c r="W325" s="64">
        <f>((IF(S325=Datos!$B$83,0,IF(S325=Datos!$B$84,5,IF(S325=Datos!$B$85,10,IF(S325=Datos!$B$86,15,IF(S325=Datos!$B$87,20,IF(S325=Datos!$B$88,25,0)))))))/100)+((IF(T325=Datos!$B$83,0,IF(T325=Datos!$B$84,5,IF(T325=Datos!$B$85,10,IF(T325=Datos!$B$86,15,IF(T325=Datos!$B$87,20,IF(T325=Datos!$B$88,25,0)))))))/100)+((IF(U325=Datos!$B$83,0,IF(U325=Datos!$B$84,5,IF(U325=Datos!$B$85,10,IF(U325=Datos!$B$86,15,IF(U325=Datos!$B$87,20,IF(U325=Datos!$B$88,25,0)))))))/100)+((IF(V325=Datos!$B$83,0,IF(V325=Datos!$B$84,5,IF(V325=Datos!$B$85,10,IF(V325=Datos!$B$86,15,IF(V325=Datos!$B$87,20,IF(V325=Datos!$B$88,25,0)))))))/100)</f>
        <v>0</v>
      </c>
      <c r="X325" s="436"/>
      <c r="Y325" s="426"/>
      <c r="Z325" s="423"/>
      <c r="AA325" s="426"/>
      <c r="AB325" s="429"/>
      <c r="AC325" s="65"/>
    </row>
    <row r="326" spans="2:29" s="5" customFormat="1" ht="30" customHeight="1">
      <c r="B326" s="299"/>
      <c r="C326" s="439"/>
      <c r="D326" s="439"/>
      <c r="E326" s="443"/>
      <c r="F326" s="444"/>
      <c r="G326" s="246"/>
      <c r="H326" s="62"/>
      <c r="I326" s="63"/>
      <c r="J326" s="432"/>
      <c r="K326" s="432"/>
      <c r="L326" s="429"/>
      <c r="M326" s="63"/>
      <c r="N326" s="62"/>
      <c r="O326" s="62"/>
      <c r="P326" s="62"/>
      <c r="Q326" s="62"/>
      <c r="R326" s="63"/>
      <c r="S326" s="62"/>
      <c r="T326" s="62"/>
      <c r="U326" s="62"/>
      <c r="V326" s="62"/>
      <c r="W326" s="64">
        <f>((IF(S326=Datos!$B$83,0,IF(S326=Datos!$B$84,5,IF(S326=Datos!$B$85,10,IF(S326=Datos!$B$86,15,IF(S326=Datos!$B$87,20,IF(S326=Datos!$B$88,25,0)))))))/100)+((IF(T326=Datos!$B$83,0,IF(T326=Datos!$B$84,5,IF(T326=Datos!$B$85,10,IF(T326=Datos!$B$86,15,IF(T326=Datos!$B$87,20,IF(T326=Datos!$B$88,25,0)))))))/100)+((IF(U326=Datos!$B$83,0,IF(U326=Datos!$B$84,5,IF(U326=Datos!$B$85,10,IF(U326=Datos!$B$86,15,IF(U326=Datos!$B$87,20,IF(U326=Datos!$B$88,25,0)))))))/100)+((IF(V326=Datos!$B$83,0,IF(V326=Datos!$B$84,5,IF(V326=Datos!$B$85,10,IF(V326=Datos!$B$86,15,IF(V326=Datos!$B$87,20,IF(V326=Datos!$B$88,25,0)))))))/100)</f>
        <v>0</v>
      </c>
      <c r="X326" s="436"/>
      <c r="Y326" s="426"/>
      <c r="Z326" s="423"/>
      <c r="AA326" s="426"/>
      <c r="AB326" s="429"/>
      <c r="AC326" s="65"/>
    </row>
    <row r="327" spans="2:29" s="5" customFormat="1" ht="30" customHeight="1">
      <c r="B327" s="299"/>
      <c r="C327" s="439"/>
      <c r="D327" s="439"/>
      <c r="E327" s="443"/>
      <c r="F327" s="444"/>
      <c r="G327" s="246"/>
      <c r="H327" s="62"/>
      <c r="I327" s="63"/>
      <c r="J327" s="432"/>
      <c r="K327" s="432"/>
      <c r="L327" s="429"/>
      <c r="M327" s="63"/>
      <c r="N327" s="62"/>
      <c r="O327" s="62"/>
      <c r="P327" s="62"/>
      <c r="Q327" s="62"/>
      <c r="R327" s="63"/>
      <c r="S327" s="62"/>
      <c r="T327" s="62"/>
      <c r="U327" s="62"/>
      <c r="V327" s="62"/>
      <c r="W327" s="64">
        <f>((IF(S327=Datos!$B$83,0,IF(S327=Datos!$B$84,5,IF(S327=Datos!$B$85,10,IF(S327=Datos!$B$86,15,IF(S327=Datos!$B$87,20,IF(S327=Datos!$B$88,25,0)))))))/100)+((IF(T327=Datos!$B$83,0,IF(T327=Datos!$B$84,5,IF(T327=Datos!$B$85,10,IF(T327=Datos!$B$86,15,IF(T327=Datos!$B$87,20,IF(T327=Datos!$B$88,25,0)))))))/100)+((IF(U327=Datos!$B$83,0,IF(U327=Datos!$B$84,5,IF(U327=Datos!$B$85,10,IF(U327=Datos!$B$86,15,IF(U327=Datos!$B$87,20,IF(U327=Datos!$B$88,25,0)))))))/100)+((IF(V327=Datos!$B$83,0,IF(V327=Datos!$B$84,5,IF(V327=Datos!$B$85,10,IF(V327=Datos!$B$86,15,IF(V327=Datos!$B$87,20,IF(V327=Datos!$B$88,25,0)))))))/100)</f>
        <v>0</v>
      </c>
      <c r="X327" s="436"/>
      <c r="Y327" s="426"/>
      <c r="Z327" s="423"/>
      <c r="AA327" s="426"/>
      <c r="AB327" s="429"/>
      <c r="AC327" s="65"/>
    </row>
    <row r="328" spans="2:29" s="5" customFormat="1" ht="30" customHeight="1" thickBot="1">
      <c r="B328" s="300"/>
      <c r="C328" s="440"/>
      <c r="D328" s="440"/>
      <c r="E328" s="445"/>
      <c r="F328" s="446"/>
      <c r="G328" s="247"/>
      <c r="H328" s="88"/>
      <c r="I328" s="86"/>
      <c r="J328" s="433"/>
      <c r="K328" s="433"/>
      <c r="L328" s="430"/>
      <c r="M328" s="86"/>
      <c r="N328" s="88"/>
      <c r="O328" s="88"/>
      <c r="P328" s="88"/>
      <c r="Q328" s="88"/>
      <c r="R328" s="86"/>
      <c r="S328" s="88"/>
      <c r="T328" s="88"/>
      <c r="U328" s="88"/>
      <c r="V328" s="88"/>
      <c r="W328" s="87">
        <f>((IF(S328=Datos!$B$83,0,IF(S328=Datos!$B$84,5,IF(S328=Datos!$B$85,10,IF(S328=Datos!$B$86,15,IF(S328=Datos!$B$87,20,IF(S328=Datos!$B$88,25,0)))))))/100)+((IF(T328=Datos!$B$83,0,IF(T328=Datos!$B$84,5,IF(T328=Datos!$B$85,10,IF(T328=Datos!$B$86,15,IF(T328=Datos!$B$87,20,IF(T328=Datos!$B$88,25,0)))))))/100)+((IF(U328=Datos!$B$83,0,IF(U328=Datos!$B$84,5,IF(U328=Datos!$B$85,10,IF(U328=Datos!$B$86,15,IF(U328=Datos!$B$87,20,IF(U328=Datos!$B$88,25,0)))))))/100)+((IF(V328=Datos!$B$83,0,IF(V328=Datos!$B$84,5,IF(V328=Datos!$B$85,10,IF(V328=Datos!$B$86,15,IF(V328=Datos!$B$87,20,IF(V328=Datos!$B$88,25,0)))))))/100)</f>
        <v>0</v>
      </c>
      <c r="X328" s="437"/>
      <c r="Y328" s="427"/>
      <c r="Z328" s="424"/>
      <c r="AA328" s="427"/>
      <c r="AB328" s="430"/>
      <c r="AC328" s="69"/>
    </row>
    <row r="329" spans="2:29" s="5" customFormat="1" ht="30" customHeight="1">
      <c r="B329" s="298" t="str">
        <f>IF(Menú!$C$7="","-",Menú!$C$7)</f>
        <v>-</v>
      </c>
      <c r="C329" s="438"/>
      <c r="D329" s="438" t="str">
        <f>IF(B329="-","-",VLOOKUP(B329,Datos!$B$3:$C$25,2,FALSE))</f>
        <v>-</v>
      </c>
      <c r="E329" s="441"/>
      <c r="F329" s="442"/>
      <c r="G329" s="245"/>
      <c r="H329" s="83"/>
      <c r="I329" s="84"/>
      <c r="J329" s="431"/>
      <c r="K329" s="431"/>
      <c r="L329" s="428" t="str">
        <f>IF(AND(J329=Datos!$B$186,K329=Datos!$B$193),Datos!$D$186,IF(AND(J329=Datos!$B$186,K329=Datos!$B$194),Datos!$E$186,IF(AND(J329=Datos!$B$186,K329=Datos!$B$195),Datos!$F$186,IF(AND(J329=Datos!$B$186,K329=Datos!$B$196),Datos!$G$186,IF(AND(J329=Datos!$B$186,K329=Datos!$B$197),Datos!$H$186,IF(AND(J329=Datos!$B$187,K329=Datos!$B$193),Datos!$D$187,IF(AND(J329=Datos!$B$187,K329=Datos!$B$194),Datos!$E$187,IF(AND(J329=Datos!$B$187,K329=Datos!$B$195),Datos!$F$187,IF(AND(J329=Datos!$B$187,K329=Datos!$B$196),Datos!$G$187,IF(AND(J329=Datos!$B$187,K329=Datos!$B$197),Datos!$H$187,IF(AND(J329=Datos!$B$188,K329=Datos!$B$193),Datos!$D$188,IF(AND(J329=Datos!$B$188,K329=Datos!$B$194),Datos!$E$188,IF(AND(J329=Datos!$B$188,K329=Datos!$B$195),Datos!$F$188,IF(AND(J329=Datos!$B$188,K329=Datos!$B$196),Datos!$G$188,IF(AND(J329=Datos!$B$188,K329=Datos!$B$197),Datos!$H$188,IF(AND(J329=Datos!$B$189,K329=Datos!$B$193),Datos!$D$189,IF(AND(J329=Datos!$B$189,K329=Datos!$B$194),Datos!$E$189,IF(AND(J329=Datos!$B$189,K329=Datos!$B$195),Datos!$F$189,IF(AND(J329=Datos!$B$189,K329=Datos!$B$196),Datos!$G$189,IF(AND(J329=Datos!$B$189,K329=Datos!$B$197),Datos!$H$189,IF(AND(J329=Datos!$B$190,K329=Datos!$B$193),Datos!$D$190,IF(AND(J329=Datos!$B$190,K329=Datos!$B$194),Datos!$E$190,IF(AND(J329=Datos!$B$190,K329=Datos!$B$195),Datos!$F$190,IF(AND(J329=Datos!$B$190,K329=Datos!$B$196),Datos!$G$190,IF(AND(J329=Datos!$B$190,K329=Datos!$B$197),Datos!$H$190,"-")))))))))))))))))))))))))</f>
        <v>-</v>
      </c>
      <c r="M329" s="84"/>
      <c r="N329" s="83"/>
      <c r="O329" s="83"/>
      <c r="P329" s="83"/>
      <c r="Q329" s="83"/>
      <c r="R329" s="84"/>
      <c r="S329" s="83"/>
      <c r="T329" s="83"/>
      <c r="U329" s="83"/>
      <c r="V329" s="83"/>
      <c r="W329" s="82">
        <f>((IF(S329=Datos!$B$83,0,IF(S329=Datos!$B$84,5,IF(S329=Datos!$B$85,10,IF(S329=Datos!$B$86,15,IF(S329=Datos!$B$87,20,IF(S329=Datos!$B$88,25,0)))))))/100)+((IF(T329=Datos!$B$83,0,IF(T329=Datos!$B$84,5,IF(T329=Datos!$B$85,10,IF(T329=Datos!$B$86,15,IF(T329=Datos!$B$87,20,IF(T329=Datos!$B$88,25,0)))))))/100)+((IF(U329=Datos!$B$83,0,IF(U329=Datos!$B$84,5,IF(U329=Datos!$B$85,10,IF(U329=Datos!$B$86,15,IF(U329=Datos!$B$87,20,IF(U329=Datos!$B$88,25,0)))))))/100)+((IF(V329=Datos!$B$83,0,IF(V329=Datos!$B$84,5,IF(V329=Datos!$B$85,10,IF(V329=Datos!$B$86,15,IF(V329=Datos!$B$87,20,IF(V329=Datos!$B$88,25,0)))))))/100)</f>
        <v>0</v>
      </c>
      <c r="X329" s="435">
        <f>IF(ISERROR((IF(R329=Datos!$B$80,W329,0)+IF(R330=Datos!$B$80,W330,0)+IF(R331=Datos!$B$80,W331,0)+IF(R332=Datos!$B$80,W332,0)+IF(R333=Datos!$B$80,W333,0)+IF(R334=Datos!$B$80,W334,0))/(IF(R329=Datos!$B$80,1,0)+IF(R330=Datos!$B$80,1,0)+IF(R331=Datos!$B$80,1,0)+IF(R332=Datos!$B$80,1,0)+IF(R333=Datos!$B$80,1,0)+IF(R334=Datos!$B$80,1,0))),0,(IF(R329=Datos!$B$80,W329,0)+IF(R330=Datos!$B$80,W330,0)+IF(R331=Datos!$B$80,W331,0)+IF(R332=Datos!$B$80,W332,0)+IF(R333=Datos!$B$80,W333,0)+IF(R334=Datos!$B$80,W334,0))/(IF(R329=Datos!$B$80,1,0)+IF(R330=Datos!$B$80,1,0)+IF(R331=Datos!$B$80,1,0)+IF(R332=Datos!$B$80,1,0)+IF(R333=Datos!$B$80,1,0)+IF(R334=Datos!$B$80,1,0)))</f>
        <v>0</v>
      </c>
      <c r="Y329" s="425" t="str">
        <f>IF(J329="","-",(IF(X329&gt;0,(IF(J329=Datos!$B$65,Datos!$B$65,IF(AND(J329=Datos!$B$66,X329&gt;0.49),Datos!$B$65,IF(AND(J329=Datos!$B$67,X329&gt;0.74),Datos!$B$65,IF(AND(J329=Datos!$B$67,X329&lt;0.75,X329&gt;0.49),Datos!$B$66,IF(AND(J329=Datos!$B$68,X329&gt;0.74),Datos!$B$66,IF(AND(J329=Datos!$B$68,X329&lt;0.75,X329&gt;0.49),Datos!$B$67,IF(AND(J329=Datos!$B$69,X329&gt;0.74),Datos!$B$67,IF(AND(J329=Datos!$B$69,X329&lt;0.75,X329&gt;0.49),Datos!$B$68,J329))))))))),J329)))</f>
        <v>-</v>
      </c>
      <c r="Z329" s="422">
        <f>IF(ISERROR((IF(R329=Datos!$B$79,W329,0)+IF(R330=Datos!$B$79,W330,0)+IF(R331=Datos!$B$79,W331,0)+IF(R332=Datos!$B$79,W332,0)+IF(R333=Datos!$B$79,W333,0)+IF(R334=Datos!$B$79,W334,0))/(IF(R329=Datos!$B$79,1,0)+IF(R330=Datos!$B$79,1,0)+IF(R331=Datos!$B$79,1,0)+IF(R332=Datos!$B$79,1,0)+IF(R333=Datos!$B$79,1,0)+IF(R334=Datos!$B$79,1,0))),0,(IF(R329=Datos!$B$79,W329,0)+IF(R330=Datos!$B$79,W330,0)+IF(R331=Datos!$B$79,W331,0)+IF(R332=Datos!$B$79,W332,0)+IF(R333=Datos!$B$79,W333,0)+IF(R334=Datos!$B$79,W334,0))/(IF(R329=Datos!$B$79,1,0)+IF(R330=Datos!$B$79,1,0)+IF(R331=Datos!$B$79,1,0)+IF(R332=Datos!$B$79,1,0)+IF(R333=Datos!$B$79,1,0)+IF(R334=Datos!$B$79,1,0)))</f>
        <v>0</v>
      </c>
      <c r="AA329" s="425" t="str">
        <f>IF(K329="","-",(IF(Z329&gt;0,(IF(K329=Datos!$B$72,Datos!$B$72,IF(AND(K329=Datos!$B$73,Z329&gt;0.49),Datos!$B$72,IF(AND(K329=Datos!$B$74,Z329&gt;0.74),Datos!$B$72,IF(AND(K329=Datos!$B$74,Z329&lt;0.75,Z329&gt;0.49),Datos!$B$73,IF(AND(K329=Datos!$B$75,Z329&gt;0.74),Datos!$B$73,IF(AND(K329=Datos!$B$75,Z329&lt;0.75,Z329&gt;0.49),Datos!$B$74,IF(AND(K329=Datos!$B$76,Z329&gt;0.74),Datos!$B$74,IF(AND(K329=Datos!$B$76,Z329&lt;0.75,Z329&gt;0.49),Datos!$B$75,K329))))))))),K329)))</f>
        <v>-</v>
      </c>
      <c r="AB329" s="428" t="str">
        <f>IF(AND(Y329=Datos!$B$186,AA329=Datos!$B$193),Datos!$D$186,IF(AND(Y329=Datos!$B$186,AA329=Datos!$B$194),Datos!$E$186,IF(AND(Y329=Datos!$B$186,AA329=Datos!$B$195),Datos!$F$186,IF(AND(Y329=Datos!$B$186,AA329=Datos!$B$196),Datos!$G$186,IF(AND(Y329=Datos!$B$186,AA329=Datos!$B$197),Datos!$H$186,IF(AND(Y329=Datos!$B$187,AA329=Datos!$B$193),Datos!$D$187,IF(AND(Y329=Datos!$B$187,AA329=Datos!$B$194),Datos!$E$187,IF(AND(Y329=Datos!$B$187,AA329=Datos!$B$195),Datos!$F$187,IF(AND(Y329=Datos!$B$187,AA329=Datos!$B$196),Datos!$G$187,IF(AND(Y329=Datos!$B$187,AA329=Datos!$B$197),Datos!$H$187,IF(AND(Y329=Datos!$B$188,AA329=Datos!$B$193),Datos!$D$188,IF(AND(Y329=Datos!$B$188,AA329=Datos!$B$194),Datos!$E$188,IF(AND(Y329=Datos!$B$188,AA329=Datos!$B$195),Datos!$F$188,IF(AND(Y329=Datos!$B$188,AA329=Datos!$B$196),Datos!$G$188,IF(AND(Y329=Datos!$B$188,AA329=Datos!$B$197),Datos!$H$188,IF(AND(Y329=Datos!$B$189,AA329=Datos!$B$193),Datos!$D$189,IF(AND(Y329=Datos!$B$189,AA329=Datos!$B$194),Datos!$E$189,IF(AND(Y329=Datos!$B$189,AA329=Datos!$B$195),Datos!$F$189,IF(AND(Y329=Datos!$B$189,AA329=Datos!$B$196),Datos!$G$189,IF(AND(Y329=Datos!$B$189,AA329=Datos!$B$197),Datos!$H$189,IF(AND(Y329=Datos!$B$190,AA329=Datos!$B$193),Datos!$D$190,IF(AND(Y329=Datos!$B$190,AA329=Datos!$B$194),Datos!$E$190,IF(AND(Y329=Datos!$B$190,AA329=Datos!$B$195),Datos!$F$190,IF(AND(Y329=Datos!$B$190,AA329=Datos!$B$196),Datos!$G$190,IF(AND(Y329=Datos!$B$190,AA329=Datos!$B$197),Datos!$H$190,"-")))))))))))))))))))))))))</f>
        <v>-</v>
      </c>
      <c r="AC329" s="61"/>
    </row>
    <row r="330" spans="2:29" s="5" customFormat="1" ht="30" customHeight="1">
      <c r="B330" s="299"/>
      <c r="C330" s="439"/>
      <c r="D330" s="439"/>
      <c r="E330" s="443"/>
      <c r="F330" s="444"/>
      <c r="G330" s="246"/>
      <c r="H330" s="62"/>
      <c r="I330" s="63"/>
      <c r="J330" s="432"/>
      <c r="K330" s="432"/>
      <c r="L330" s="429"/>
      <c r="M330" s="63"/>
      <c r="N330" s="62"/>
      <c r="O330" s="62"/>
      <c r="P330" s="62"/>
      <c r="Q330" s="62"/>
      <c r="R330" s="63"/>
      <c r="S330" s="62"/>
      <c r="T330" s="62"/>
      <c r="U330" s="62"/>
      <c r="V330" s="62"/>
      <c r="W330" s="64">
        <f>((IF(S330=Datos!$B$83,0,IF(S330=Datos!$B$84,5,IF(S330=Datos!$B$85,10,IF(S330=Datos!$B$86,15,IF(S330=Datos!$B$87,20,IF(S330=Datos!$B$88,25,0)))))))/100)+((IF(T330=Datos!$B$83,0,IF(T330=Datos!$B$84,5,IF(T330=Datos!$B$85,10,IF(T330=Datos!$B$86,15,IF(T330=Datos!$B$87,20,IF(T330=Datos!$B$88,25,0)))))))/100)+((IF(U330=Datos!$B$83,0,IF(U330=Datos!$B$84,5,IF(U330=Datos!$B$85,10,IF(U330=Datos!$B$86,15,IF(U330=Datos!$B$87,20,IF(U330=Datos!$B$88,25,0)))))))/100)+((IF(V330=Datos!$B$83,0,IF(V330=Datos!$B$84,5,IF(V330=Datos!$B$85,10,IF(V330=Datos!$B$86,15,IF(V330=Datos!$B$87,20,IF(V330=Datos!$B$88,25,0)))))))/100)</f>
        <v>0</v>
      </c>
      <c r="X330" s="436"/>
      <c r="Y330" s="426"/>
      <c r="Z330" s="423"/>
      <c r="AA330" s="426"/>
      <c r="AB330" s="429"/>
      <c r="AC330" s="65"/>
    </row>
    <row r="331" spans="2:29" s="5" customFormat="1" ht="30" customHeight="1">
      <c r="B331" s="299"/>
      <c r="C331" s="439"/>
      <c r="D331" s="439"/>
      <c r="E331" s="443"/>
      <c r="F331" s="444"/>
      <c r="G331" s="246"/>
      <c r="H331" s="62"/>
      <c r="I331" s="63"/>
      <c r="J331" s="432"/>
      <c r="K331" s="432"/>
      <c r="L331" s="429"/>
      <c r="M331" s="63"/>
      <c r="N331" s="62"/>
      <c r="O331" s="62"/>
      <c r="P331" s="62"/>
      <c r="Q331" s="62"/>
      <c r="R331" s="63"/>
      <c r="S331" s="62"/>
      <c r="T331" s="62"/>
      <c r="U331" s="62"/>
      <c r="V331" s="62"/>
      <c r="W331" s="64">
        <f>((IF(S331=Datos!$B$83,0,IF(S331=Datos!$B$84,5,IF(S331=Datos!$B$85,10,IF(S331=Datos!$B$86,15,IF(S331=Datos!$B$87,20,IF(S331=Datos!$B$88,25,0)))))))/100)+((IF(T331=Datos!$B$83,0,IF(T331=Datos!$B$84,5,IF(T331=Datos!$B$85,10,IF(T331=Datos!$B$86,15,IF(T331=Datos!$B$87,20,IF(T331=Datos!$B$88,25,0)))))))/100)+((IF(U331=Datos!$B$83,0,IF(U331=Datos!$B$84,5,IF(U331=Datos!$B$85,10,IF(U331=Datos!$B$86,15,IF(U331=Datos!$B$87,20,IF(U331=Datos!$B$88,25,0)))))))/100)+((IF(V331=Datos!$B$83,0,IF(V331=Datos!$B$84,5,IF(V331=Datos!$B$85,10,IF(V331=Datos!$B$86,15,IF(V331=Datos!$B$87,20,IF(V331=Datos!$B$88,25,0)))))))/100)</f>
        <v>0</v>
      </c>
      <c r="X331" s="436"/>
      <c r="Y331" s="426"/>
      <c r="Z331" s="423"/>
      <c r="AA331" s="426"/>
      <c r="AB331" s="429"/>
      <c r="AC331" s="65"/>
    </row>
    <row r="332" spans="2:29" s="5" customFormat="1" ht="30" customHeight="1">
      <c r="B332" s="299"/>
      <c r="C332" s="439"/>
      <c r="D332" s="439"/>
      <c r="E332" s="443"/>
      <c r="F332" s="444"/>
      <c r="G332" s="246"/>
      <c r="H332" s="62"/>
      <c r="I332" s="63"/>
      <c r="J332" s="432"/>
      <c r="K332" s="432"/>
      <c r="L332" s="429"/>
      <c r="M332" s="63"/>
      <c r="N332" s="62"/>
      <c r="O332" s="62"/>
      <c r="P332" s="62"/>
      <c r="Q332" s="62"/>
      <c r="R332" s="63"/>
      <c r="S332" s="62"/>
      <c r="T332" s="62"/>
      <c r="U332" s="62"/>
      <c r="V332" s="62"/>
      <c r="W332" s="64">
        <f>((IF(S332=Datos!$B$83,0,IF(S332=Datos!$B$84,5,IF(S332=Datos!$B$85,10,IF(S332=Datos!$B$86,15,IF(S332=Datos!$B$87,20,IF(S332=Datos!$B$88,25,0)))))))/100)+((IF(T332=Datos!$B$83,0,IF(T332=Datos!$B$84,5,IF(T332=Datos!$B$85,10,IF(T332=Datos!$B$86,15,IF(T332=Datos!$B$87,20,IF(T332=Datos!$B$88,25,0)))))))/100)+((IF(U332=Datos!$B$83,0,IF(U332=Datos!$B$84,5,IF(U332=Datos!$B$85,10,IF(U332=Datos!$B$86,15,IF(U332=Datos!$B$87,20,IF(U332=Datos!$B$88,25,0)))))))/100)+((IF(V332=Datos!$B$83,0,IF(V332=Datos!$B$84,5,IF(V332=Datos!$B$85,10,IF(V332=Datos!$B$86,15,IF(V332=Datos!$B$87,20,IF(V332=Datos!$B$88,25,0)))))))/100)</f>
        <v>0</v>
      </c>
      <c r="X332" s="436"/>
      <c r="Y332" s="426"/>
      <c r="Z332" s="423"/>
      <c r="AA332" s="426"/>
      <c r="AB332" s="429"/>
      <c r="AC332" s="65"/>
    </row>
    <row r="333" spans="2:29" s="5" customFormat="1" ht="30" customHeight="1">
      <c r="B333" s="299"/>
      <c r="C333" s="439"/>
      <c r="D333" s="439"/>
      <c r="E333" s="443"/>
      <c r="F333" s="444"/>
      <c r="G333" s="246"/>
      <c r="H333" s="62"/>
      <c r="I333" s="63"/>
      <c r="J333" s="432"/>
      <c r="K333" s="432"/>
      <c r="L333" s="429"/>
      <c r="M333" s="63"/>
      <c r="N333" s="62"/>
      <c r="O333" s="62"/>
      <c r="P333" s="62"/>
      <c r="Q333" s="62"/>
      <c r="R333" s="63"/>
      <c r="S333" s="62"/>
      <c r="T333" s="62"/>
      <c r="U333" s="62"/>
      <c r="V333" s="62"/>
      <c r="W333" s="64">
        <f>((IF(S333=Datos!$B$83,0,IF(S333=Datos!$B$84,5,IF(S333=Datos!$B$85,10,IF(S333=Datos!$B$86,15,IF(S333=Datos!$B$87,20,IF(S333=Datos!$B$88,25,0)))))))/100)+((IF(T333=Datos!$B$83,0,IF(T333=Datos!$B$84,5,IF(T333=Datos!$B$85,10,IF(T333=Datos!$B$86,15,IF(T333=Datos!$B$87,20,IF(T333=Datos!$B$88,25,0)))))))/100)+((IF(U333=Datos!$B$83,0,IF(U333=Datos!$B$84,5,IF(U333=Datos!$B$85,10,IF(U333=Datos!$B$86,15,IF(U333=Datos!$B$87,20,IF(U333=Datos!$B$88,25,0)))))))/100)+((IF(V333=Datos!$B$83,0,IF(V333=Datos!$B$84,5,IF(V333=Datos!$B$85,10,IF(V333=Datos!$B$86,15,IF(V333=Datos!$B$87,20,IF(V333=Datos!$B$88,25,0)))))))/100)</f>
        <v>0</v>
      </c>
      <c r="X333" s="436"/>
      <c r="Y333" s="426"/>
      <c r="Z333" s="423"/>
      <c r="AA333" s="426"/>
      <c r="AB333" s="429"/>
      <c r="AC333" s="65"/>
    </row>
    <row r="334" spans="2:29" s="5" customFormat="1" ht="30" customHeight="1" thickBot="1">
      <c r="B334" s="300"/>
      <c r="C334" s="440"/>
      <c r="D334" s="440"/>
      <c r="E334" s="445"/>
      <c r="F334" s="446"/>
      <c r="G334" s="247"/>
      <c r="H334" s="88"/>
      <c r="I334" s="86"/>
      <c r="J334" s="433"/>
      <c r="K334" s="433"/>
      <c r="L334" s="430"/>
      <c r="M334" s="86"/>
      <c r="N334" s="88"/>
      <c r="O334" s="88"/>
      <c r="P334" s="88"/>
      <c r="Q334" s="88"/>
      <c r="R334" s="86"/>
      <c r="S334" s="88"/>
      <c r="T334" s="88"/>
      <c r="U334" s="88"/>
      <c r="V334" s="88"/>
      <c r="W334" s="87">
        <f>((IF(S334=Datos!$B$83,0,IF(S334=Datos!$B$84,5,IF(S334=Datos!$B$85,10,IF(S334=Datos!$B$86,15,IF(S334=Datos!$B$87,20,IF(S334=Datos!$B$88,25,0)))))))/100)+((IF(T334=Datos!$B$83,0,IF(T334=Datos!$B$84,5,IF(T334=Datos!$B$85,10,IF(T334=Datos!$B$86,15,IF(T334=Datos!$B$87,20,IF(T334=Datos!$B$88,25,0)))))))/100)+((IF(U334=Datos!$B$83,0,IF(U334=Datos!$B$84,5,IF(U334=Datos!$B$85,10,IF(U334=Datos!$B$86,15,IF(U334=Datos!$B$87,20,IF(U334=Datos!$B$88,25,0)))))))/100)+((IF(V334=Datos!$B$83,0,IF(V334=Datos!$B$84,5,IF(V334=Datos!$B$85,10,IF(V334=Datos!$B$86,15,IF(V334=Datos!$B$87,20,IF(V334=Datos!$B$88,25,0)))))))/100)</f>
        <v>0</v>
      </c>
      <c r="X334" s="437"/>
      <c r="Y334" s="427"/>
      <c r="Z334" s="424"/>
      <c r="AA334" s="427"/>
      <c r="AB334" s="430"/>
      <c r="AC334" s="69"/>
    </row>
    <row r="335" spans="2:29" s="5" customFormat="1" ht="30" customHeight="1">
      <c r="B335" s="298" t="str">
        <f>IF(Menú!$C$7="","-",Menú!$C$7)</f>
        <v>-</v>
      </c>
      <c r="C335" s="438"/>
      <c r="D335" s="438" t="str">
        <f>IF(B335="-","-",VLOOKUP(B335,Datos!$B$3:$C$25,2,FALSE))</f>
        <v>-</v>
      </c>
      <c r="E335" s="441"/>
      <c r="F335" s="442"/>
      <c r="G335" s="245"/>
      <c r="H335" s="83"/>
      <c r="I335" s="84"/>
      <c r="J335" s="431"/>
      <c r="K335" s="431"/>
      <c r="L335" s="428" t="str">
        <f>IF(AND(J335=Datos!$B$186,K335=Datos!$B$193),Datos!$D$186,IF(AND(J335=Datos!$B$186,K335=Datos!$B$194),Datos!$E$186,IF(AND(J335=Datos!$B$186,K335=Datos!$B$195),Datos!$F$186,IF(AND(J335=Datos!$B$186,K335=Datos!$B$196),Datos!$G$186,IF(AND(J335=Datos!$B$186,K335=Datos!$B$197),Datos!$H$186,IF(AND(J335=Datos!$B$187,K335=Datos!$B$193),Datos!$D$187,IF(AND(J335=Datos!$B$187,K335=Datos!$B$194),Datos!$E$187,IF(AND(J335=Datos!$B$187,K335=Datos!$B$195),Datos!$F$187,IF(AND(J335=Datos!$B$187,K335=Datos!$B$196),Datos!$G$187,IF(AND(J335=Datos!$B$187,K335=Datos!$B$197),Datos!$H$187,IF(AND(J335=Datos!$B$188,K335=Datos!$B$193),Datos!$D$188,IF(AND(J335=Datos!$B$188,K335=Datos!$B$194),Datos!$E$188,IF(AND(J335=Datos!$B$188,K335=Datos!$B$195),Datos!$F$188,IF(AND(J335=Datos!$B$188,K335=Datos!$B$196),Datos!$G$188,IF(AND(J335=Datos!$B$188,K335=Datos!$B$197),Datos!$H$188,IF(AND(J335=Datos!$B$189,K335=Datos!$B$193),Datos!$D$189,IF(AND(J335=Datos!$B$189,K335=Datos!$B$194),Datos!$E$189,IF(AND(J335=Datos!$B$189,K335=Datos!$B$195),Datos!$F$189,IF(AND(J335=Datos!$B$189,K335=Datos!$B$196),Datos!$G$189,IF(AND(J335=Datos!$B$189,K335=Datos!$B$197),Datos!$H$189,IF(AND(J335=Datos!$B$190,K335=Datos!$B$193),Datos!$D$190,IF(AND(J335=Datos!$B$190,K335=Datos!$B$194),Datos!$E$190,IF(AND(J335=Datos!$B$190,K335=Datos!$B$195),Datos!$F$190,IF(AND(J335=Datos!$B$190,K335=Datos!$B$196),Datos!$G$190,IF(AND(J335=Datos!$B$190,K335=Datos!$B$197),Datos!$H$190,"-")))))))))))))))))))))))))</f>
        <v>-</v>
      </c>
      <c r="M335" s="84"/>
      <c r="N335" s="83"/>
      <c r="O335" s="83"/>
      <c r="P335" s="83"/>
      <c r="Q335" s="83"/>
      <c r="R335" s="84"/>
      <c r="S335" s="83"/>
      <c r="T335" s="83"/>
      <c r="U335" s="83"/>
      <c r="V335" s="83"/>
      <c r="W335" s="82">
        <f>((IF(S335=Datos!$B$83,0,IF(S335=Datos!$B$84,5,IF(S335=Datos!$B$85,10,IF(S335=Datos!$B$86,15,IF(S335=Datos!$B$87,20,IF(S335=Datos!$B$88,25,0)))))))/100)+((IF(T335=Datos!$B$83,0,IF(T335=Datos!$B$84,5,IF(T335=Datos!$B$85,10,IF(T335=Datos!$B$86,15,IF(T335=Datos!$B$87,20,IF(T335=Datos!$B$88,25,0)))))))/100)+((IF(U335=Datos!$B$83,0,IF(U335=Datos!$B$84,5,IF(U335=Datos!$B$85,10,IF(U335=Datos!$B$86,15,IF(U335=Datos!$B$87,20,IF(U335=Datos!$B$88,25,0)))))))/100)+((IF(V335=Datos!$B$83,0,IF(V335=Datos!$B$84,5,IF(V335=Datos!$B$85,10,IF(V335=Datos!$B$86,15,IF(V335=Datos!$B$87,20,IF(V335=Datos!$B$88,25,0)))))))/100)</f>
        <v>0</v>
      </c>
      <c r="X335" s="435">
        <f>IF(ISERROR((IF(R335=Datos!$B$80,W335,0)+IF(R336=Datos!$B$80,W336,0)+IF(R337=Datos!$B$80,W337,0)+IF(R338=Datos!$B$80,W338,0)+IF(R339=Datos!$B$80,W339,0)+IF(R340=Datos!$B$80,W340,0))/(IF(R335=Datos!$B$80,1,0)+IF(R336=Datos!$B$80,1,0)+IF(R337=Datos!$B$80,1,0)+IF(R338=Datos!$B$80,1,0)+IF(R339=Datos!$B$80,1,0)+IF(R340=Datos!$B$80,1,0))),0,(IF(R335=Datos!$B$80,W335,0)+IF(R336=Datos!$B$80,W336,0)+IF(R337=Datos!$B$80,W337,0)+IF(R338=Datos!$B$80,W338,0)+IF(R339=Datos!$B$80,W339,0)+IF(R340=Datos!$B$80,W340,0))/(IF(R335=Datos!$B$80,1,0)+IF(R336=Datos!$B$80,1,0)+IF(R337=Datos!$B$80,1,0)+IF(R338=Datos!$B$80,1,0)+IF(R339=Datos!$B$80,1,0)+IF(R340=Datos!$B$80,1,0)))</f>
        <v>0</v>
      </c>
      <c r="Y335" s="425" t="str">
        <f>IF(J335="","-",(IF(X335&gt;0,(IF(J335=Datos!$B$65,Datos!$B$65,IF(AND(J335=Datos!$B$66,X335&gt;0.49),Datos!$B$65,IF(AND(J335=Datos!$B$67,X335&gt;0.74),Datos!$B$65,IF(AND(J335=Datos!$B$67,X335&lt;0.75,X335&gt;0.49),Datos!$B$66,IF(AND(J335=Datos!$B$68,X335&gt;0.74),Datos!$B$66,IF(AND(J335=Datos!$B$68,X335&lt;0.75,X335&gt;0.49),Datos!$B$67,IF(AND(J335=Datos!$B$69,X335&gt;0.74),Datos!$B$67,IF(AND(J335=Datos!$B$69,X335&lt;0.75,X335&gt;0.49),Datos!$B$68,J335))))))))),J335)))</f>
        <v>-</v>
      </c>
      <c r="Z335" s="422">
        <f>IF(ISERROR((IF(R335=Datos!$B$79,W335,0)+IF(R336=Datos!$B$79,W336,0)+IF(R337=Datos!$B$79,W337,0)+IF(R338=Datos!$B$79,W338,0)+IF(R339=Datos!$B$79,W339,0)+IF(R340=Datos!$B$79,W340,0))/(IF(R335=Datos!$B$79,1,0)+IF(R336=Datos!$B$79,1,0)+IF(R337=Datos!$B$79,1,0)+IF(R338=Datos!$B$79,1,0)+IF(R339=Datos!$B$79,1,0)+IF(R340=Datos!$B$79,1,0))),0,(IF(R335=Datos!$B$79,W335,0)+IF(R336=Datos!$B$79,W336,0)+IF(R337=Datos!$B$79,W337,0)+IF(R338=Datos!$B$79,W338,0)+IF(R339=Datos!$B$79,W339,0)+IF(R340=Datos!$B$79,W340,0))/(IF(R335=Datos!$B$79,1,0)+IF(R336=Datos!$B$79,1,0)+IF(R337=Datos!$B$79,1,0)+IF(R338=Datos!$B$79,1,0)+IF(R339=Datos!$B$79,1,0)+IF(R340=Datos!$B$79,1,0)))</f>
        <v>0</v>
      </c>
      <c r="AA335" s="425" t="str">
        <f>IF(K335="","-",(IF(Z335&gt;0,(IF(K335=Datos!$B$72,Datos!$B$72,IF(AND(K335=Datos!$B$73,Z335&gt;0.49),Datos!$B$72,IF(AND(K335=Datos!$B$74,Z335&gt;0.74),Datos!$B$72,IF(AND(K335=Datos!$B$74,Z335&lt;0.75,Z335&gt;0.49),Datos!$B$73,IF(AND(K335=Datos!$B$75,Z335&gt;0.74),Datos!$B$73,IF(AND(K335=Datos!$B$75,Z335&lt;0.75,Z335&gt;0.49),Datos!$B$74,IF(AND(K335=Datos!$B$76,Z335&gt;0.74),Datos!$B$74,IF(AND(K335=Datos!$B$76,Z335&lt;0.75,Z335&gt;0.49),Datos!$B$75,K335))))))))),K335)))</f>
        <v>-</v>
      </c>
      <c r="AB335" s="428" t="str">
        <f>IF(AND(Y335=Datos!$B$186,AA335=Datos!$B$193),Datos!$D$186,IF(AND(Y335=Datos!$B$186,AA335=Datos!$B$194),Datos!$E$186,IF(AND(Y335=Datos!$B$186,AA335=Datos!$B$195),Datos!$F$186,IF(AND(Y335=Datos!$B$186,AA335=Datos!$B$196),Datos!$G$186,IF(AND(Y335=Datos!$B$186,AA335=Datos!$B$197),Datos!$H$186,IF(AND(Y335=Datos!$B$187,AA335=Datos!$B$193),Datos!$D$187,IF(AND(Y335=Datos!$B$187,AA335=Datos!$B$194),Datos!$E$187,IF(AND(Y335=Datos!$B$187,AA335=Datos!$B$195),Datos!$F$187,IF(AND(Y335=Datos!$B$187,AA335=Datos!$B$196),Datos!$G$187,IF(AND(Y335=Datos!$B$187,AA335=Datos!$B$197),Datos!$H$187,IF(AND(Y335=Datos!$B$188,AA335=Datos!$B$193),Datos!$D$188,IF(AND(Y335=Datos!$B$188,AA335=Datos!$B$194),Datos!$E$188,IF(AND(Y335=Datos!$B$188,AA335=Datos!$B$195),Datos!$F$188,IF(AND(Y335=Datos!$B$188,AA335=Datos!$B$196),Datos!$G$188,IF(AND(Y335=Datos!$B$188,AA335=Datos!$B$197),Datos!$H$188,IF(AND(Y335=Datos!$B$189,AA335=Datos!$B$193),Datos!$D$189,IF(AND(Y335=Datos!$B$189,AA335=Datos!$B$194),Datos!$E$189,IF(AND(Y335=Datos!$B$189,AA335=Datos!$B$195),Datos!$F$189,IF(AND(Y335=Datos!$B$189,AA335=Datos!$B$196),Datos!$G$189,IF(AND(Y335=Datos!$B$189,AA335=Datos!$B$197),Datos!$H$189,IF(AND(Y335=Datos!$B$190,AA335=Datos!$B$193),Datos!$D$190,IF(AND(Y335=Datos!$B$190,AA335=Datos!$B$194),Datos!$E$190,IF(AND(Y335=Datos!$B$190,AA335=Datos!$B$195),Datos!$F$190,IF(AND(Y335=Datos!$B$190,AA335=Datos!$B$196),Datos!$G$190,IF(AND(Y335=Datos!$B$190,AA335=Datos!$B$197),Datos!$H$190,"-")))))))))))))))))))))))))</f>
        <v>-</v>
      </c>
      <c r="AC335" s="61"/>
    </row>
    <row r="336" spans="2:29" s="5" customFormat="1" ht="30" customHeight="1">
      <c r="B336" s="299"/>
      <c r="C336" s="439"/>
      <c r="D336" s="439"/>
      <c r="E336" s="443"/>
      <c r="F336" s="444"/>
      <c r="G336" s="246"/>
      <c r="H336" s="62"/>
      <c r="I336" s="63"/>
      <c r="J336" s="432"/>
      <c r="K336" s="432"/>
      <c r="L336" s="429"/>
      <c r="M336" s="63"/>
      <c r="N336" s="62"/>
      <c r="O336" s="62"/>
      <c r="P336" s="62"/>
      <c r="Q336" s="62"/>
      <c r="R336" s="63"/>
      <c r="S336" s="62"/>
      <c r="T336" s="62"/>
      <c r="U336" s="62"/>
      <c r="V336" s="62"/>
      <c r="W336" s="64">
        <f>((IF(S336=Datos!$B$83,0,IF(S336=Datos!$B$84,5,IF(S336=Datos!$B$85,10,IF(S336=Datos!$B$86,15,IF(S336=Datos!$B$87,20,IF(S336=Datos!$B$88,25,0)))))))/100)+((IF(T336=Datos!$B$83,0,IF(T336=Datos!$B$84,5,IF(T336=Datos!$B$85,10,IF(T336=Datos!$B$86,15,IF(T336=Datos!$B$87,20,IF(T336=Datos!$B$88,25,0)))))))/100)+((IF(U336=Datos!$B$83,0,IF(U336=Datos!$B$84,5,IF(U336=Datos!$B$85,10,IF(U336=Datos!$B$86,15,IF(U336=Datos!$B$87,20,IF(U336=Datos!$B$88,25,0)))))))/100)+((IF(V336=Datos!$B$83,0,IF(V336=Datos!$B$84,5,IF(V336=Datos!$B$85,10,IF(V336=Datos!$B$86,15,IF(V336=Datos!$B$87,20,IF(V336=Datos!$B$88,25,0)))))))/100)</f>
        <v>0</v>
      </c>
      <c r="X336" s="436"/>
      <c r="Y336" s="426"/>
      <c r="Z336" s="423"/>
      <c r="AA336" s="426"/>
      <c r="AB336" s="429"/>
      <c r="AC336" s="65"/>
    </row>
    <row r="337" spans="2:29" s="5" customFormat="1" ht="30" customHeight="1">
      <c r="B337" s="299"/>
      <c r="C337" s="439"/>
      <c r="D337" s="439"/>
      <c r="E337" s="443"/>
      <c r="F337" s="444"/>
      <c r="G337" s="246"/>
      <c r="H337" s="62"/>
      <c r="I337" s="63"/>
      <c r="J337" s="432"/>
      <c r="K337" s="432"/>
      <c r="L337" s="429"/>
      <c r="M337" s="63"/>
      <c r="N337" s="62"/>
      <c r="O337" s="62"/>
      <c r="P337" s="62"/>
      <c r="Q337" s="62"/>
      <c r="R337" s="63"/>
      <c r="S337" s="62"/>
      <c r="T337" s="62"/>
      <c r="U337" s="62"/>
      <c r="V337" s="62"/>
      <c r="W337" s="64">
        <f>((IF(S337=Datos!$B$83,0,IF(S337=Datos!$B$84,5,IF(S337=Datos!$B$85,10,IF(S337=Datos!$B$86,15,IF(S337=Datos!$B$87,20,IF(S337=Datos!$B$88,25,0)))))))/100)+((IF(T337=Datos!$B$83,0,IF(T337=Datos!$B$84,5,IF(T337=Datos!$B$85,10,IF(T337=Datos!$B$86,15,IF(T337=Datos!$B$87,20,IF(T337=Datos!$B$88,25,0)))))))/100)+((IF(U337=Datos!$B$83,0,IF(U337=Datos!$B$84,5,IF(U337=Datos!$B$85,10,IF(U337=Datos!$B$86,15,IF(U337=Datos!$B$87,20,IF(U337=Datos!$B$88,25,0)))))))/100)+((IF(V337=Datos!$B$83,0,IF(V337=Datos!$B$84,5,IF(V337=Datos!$B$85,10,IF(V337=Datos!$B$86,15,IF(V337=Datos!$B$87,20,IF(V337=Datos!$B$88,25,0)))))))/100)</f>
        <v>0</v>
      </c>
      <c r="X337" s="436"/>
      <c r="Y337" s="426"/>
      <c r="Z337" s="423"/>
      <c r="AA337" s="426"/>
      <c r="AB337" s="429"/>
      <c r="AC337" s="65"/>
    </row>
    <row r="338" spans="2:29" s="5" customFormat="1" ht="30" customHeight="1">
      <c r="B338" s="299"/>
      <c r="C338" s="439"/>
      <c r="D338" s="439"/>
      <c r="E338" s="443"/>
      <c r="F338" s="444"/>
      <c r="G338" s="246"/>
      <c r="H338" s="62"/>
      <c r="I338" s="63"/>
      <c r="J338" s="432"/>
      <c r="K338" s="432"/>
      <c r="L338" s="429"/>
      <c r="M338" s="63"/>
      <c r="N338" s="62"/>
      <c r="O338" s="62"/>
      <c r="P338" s="62"/>
      <c r="Q338" s="62"/>
      <c r="R338" s="63"/>
      <c r="S338" s="62"/>
      <c r="T338" s="62"/>
      <c r="U338" s="62"/>
      <c r="V338" s="62"/>
      <c r="W338" s="64">
        <f>((IF(S338=Datos!$B$83,0,IF(S338=Datos!$B$84,5,IF(S338=Datos!$B$85,10,IF(S338=Datos!$B$86,15,IF(S338=Datos!$B$87,20,IF(S338=Datos!$B$88,25,0)))))))/100)+((IF(T338=Datos!$B$83,0,IF(T338=Datos!$B$84,5,IF(T338=Datos!$B$85,10,IF(T338=Datos!$B$86,15,IF(T338=Datos!$B$87,20,IF(T338=Datos!$B$88,25,0)))))))/100)+((IF(U338=Datos!$B$83,0,IF(U338=Datos!$B$84,5,IF(U338=Datos!$B$85,10,IF(U338=Datos!$B$86,15,IF(U338=Datos!$B$87,20,IF(U338=Datos!$B$88,25,0)))))))/100)+((IF(V338=Datos!$B$83,0,IF(V338=Datos!$B$84,5,IF(V338=Datos!$B$85,10,IF(V338=Datos!$B$86,15,IF(V338=Datos!$B$87,20,IF(V338=Datos!$B$88,25,0)))))))/100)</f>
        <v>0</v>
      </c>
      <c r="X338" s="436"/>
      <c r="Y338" s="426"/>
      <c r="Z338" s="423"/>
      <c r="AA338" s="426"/>
      <c r="AB338" s="429"/>
      <c r="AC338" s="65"/>
    </row>
    <row r="339" spans="2:29" s="5" customFormat="1" ht="30" customHeight="1">
      <c r="B339" s="299"/>
      <c r="C339" s="439"/>
      <c r="D339" s="439"/>
      <c r="E339" s="443"/>
      <c r="F339" s="444"/>
      <c r="G339" s="246"/>
      <c r="H339" s="62"/>
      <c r="I339" s="63"/>
      <c r="J339" s="432"/>
      <c r="K339" s="432"/>
      <c r="L339" s="429"/>
      <c r="M339" s="63"/>
      <c r="N339" s="62"/>
      <c r="O339" s="62"/>
      <c r="P339" s="62"/>
      <c r="Q339" s="62"/>
      <c r="R339" s="63"/>
      <c r="S339" s="62"/>
      <c r="T339" s="62"/>
      <c r="U339" s="62"/>
      <c r="V339" s="62"/>
      <c r="W339" s="64">
        <f>((IF(S339=Datos!$B$83,0,IF(S339=Datos!$B$84,5,IF(S339=Datos!$B$85,10,IF(S339=Datos!$B$86,15,IF(S339=Datos!$B$87,20,IF(S339=Datos!$B$88,25,0)))))))/100)+((IF(T339=Datos!$B$83,0,IF(T339=Datos!$B$84,5,IF(T339=Datos!$B$85,10,IF(T339=Datos!$B$86,15,IF(T339=Datos!$B$87,20,IF(T339=Datos!$B$88,25,0)))))))/100)+((IF(U339=Datos!$B$83,0,IF(U339=Datos!$B$84,5,IF(U339=Datos!$B$85,10,IF(U339=Datos!$B$86,15,IF(U339=Datos!$B$87,20,IF(U339=Datos!$B$88,25,0)))))))/100)+((IF(V339=Datos!$B$83,0,IF(V339=Datos!$B$84,5,IF(V339=Datos!$B$85,10,IF(V339=Datos!$B$86,15,IF(V339=Datos!$B$87,20,IF(V339=Datos!$B$88,25,0)))))))/100)</f>
        <v>0</v>
      </c>
      <c r="X339" s="436"/>
      <c r="Y339" s="426"/>
      <c r="Z339" s="423"/>
      <c r="AA339" s="426"/>
      <c r="AB339" s="429"/>
      <c r="AC339" s="65"/>
    </row>
    <row r="340" spans="2:29" s="5" customFormat="1" ht="30" customHeight="1" thickBot="1">
      <c r="B340" s="300"/>
      <c r="C340" s="440"/>
      <c r="D340" s="440"/>
      <c r="E340" s="445"/>
      <c r="F340" s="446"/>
      <c r="G340" s="247"/>
      <c r="H340" s="88"/>
      <c r="I340" s="86"/>
      <c r="J340" s="433"/>
      <c r="K340" s="433"/>
      <c r="L340" s="430"/>
      <c r="M340" s="86"/>
      <c r="N340" s="88"/>
      <c r="O340" s="88"/>
      <c r="P340" s="88"/>
      <c r="Q340" s="88"/>
      <c r="R340" s="86"/>
      <c r="S340" s="88"/>
      <c r="T340" s="88"/>
      <c r="U340" s="88"/>
      <c r="V340" s="88"/>
      <c r="W340" s="87">
        <f>((IF(S340=Datos!$B$83,0,IF(S340=Datos!$B$84,5,IF(S340=Datos!$B$85,10,IF(S340=Datos!$B$86,15,IF(S340=Datos!$B$87,20,IF(S340=Datos!$B$88,25,0)))))))/100)+((IF(T340=Datos!$B$83,0,IF(T340=Datos!$B$84,5,IF(T340=Datos!$B$85,10,IF(T340=Datos!$B$86,15,IF(T340=Datos!$B$87,20,IF(T340=Datos!$B$88,25,0)))))))/100)+((IF(U340=Datos!$B$83,0,IF(U340=Datos!$B$84,5,IF(U340=Datos!$B$85,10,IF(U340=Datos!$B$86,15,IF(U340=Datos!$B$87,20,IF(U340=Datos!$B$88,25,0)))))))/100)+((IF(V340=Datos!$B$83,0,IF(V340=Datos!$B$84,5,IF(V340=Datos!$B$85,10,IF(V340=Datos!$B$86,15,IF(V340=Datos!$B$87,20,IF(V340=Datos!$B$88,25,0)))))))/100)</f>
        <v>0</v>
      </c>
      <c r="X340" s="437"/>
      <c r="Y340" s="427"/>
      <c r="Z340" s="424"/>
      <c r="AA340" s="427"/>
      <c r="AB340" s="430"/>
      <c r="AC340" s="69"/>
    </row>
    <row r="341" spans="2:29" s="5" customFormat="1" ht="30" customHeight="1">
      <c r="B341" s="298" t="str">
        <f>IF(Menú!$C$7="","-",Menú!$C$7)</f>
        <v>-</v>
      </c>
      <c r="C341" s="438"/>
      <c r="D341" s="438" t="str">
        <f>IF(B341="-","-",VLOOKUP(B341,Datos!$B$3:$C$25,2,FALSE))</f>
        <v>-</v>
      </c>
      <c r="E341" s="441"/>
      <c r="F341" s="442"/>
      <c r="G341" s="245"/>
      <c r="H341" s="83"/>
      <c r="I341" s="84"/>
      <c r="J341" s="431"/>
      <c r="K341" s="431"/>
      <c r="L341" s="428" t="str">
        <f>IF(AND(J341=Datos!$B$186,K341=Datos!$B$193),Datos!$D$186,IF(AND(J341=Datos!$B$186,K341=Datos!$B$194),Datos!$E$186,IF(AND(J341=Datos!$B$186,K341=Datos!$B$195),Datos!$F$186,IF(AND(J341=Datos!$B$186,K341=Datos!$B$196),Datos!$G$186,IF(AND(J341=Datos!$B$186,K341=Datos!$B$197),Datos!$H$186,IF(AND(J341=Datos!$B$187,K341=Datos!$B$193),Datos!$D$187,IF(AND(J341=Datos!$B$187,K341=Datos!$B$194),Datos!$E$187,IF(AND(J341=Datos!$B$187,K341=Datos!$B$195),Datos!$F$187,IF(AND(J341=Datos!$B$187,K341=Datos!$B$196),Datos!$G$187,IF(AND(J341=Datos!$B$187,K341=Datos!$B$197),Datos!$H$187,IF(AND(J341=Datos!$B$188,K341=Datos!$B$193),Datos!$D$188,IF(AND(J341=Datos!$B$188,K341=Datos!$B$194),Datos!$E$188,IF(AND(J341=Datos!$B$188,K341=Datos!$B$195),Datos!$F$188,IF(AND(J341=Datos!$B$188,K341=Datos!$B$196),Datos!$G$188,IF(AND(J341=Datos!$B$188,K341=Datos!$B$197),Datos!$H$188,IF(AND(J341=Datos!$B$189,K341=Datos!$B$193),Datos!$D$189,IF(AND(J341=Datos!$B$189,K341=Datos!$B$194),Datos!$E$189,IF(AND(J341=Datos!$B$189,K341=Datos!$B$195),Datos!$F$189,IF(AND(J341=Datos!$B$189,K341=Datos!$B$196),Datos!$G$189,IF(AND(J341=Datos!$B$189,K341=Datos!$B$197),Datos!$H$189,IF(AND(J341=Datos!$B$190,K341=Datos!$B$193),Datos!$D$190,IF(AND(J341=Datos!$B$190,K341=Datos!$B$194),Datos!$E$190,IF(AND(J341=Datos!$B$190,K341=Datos!$B$195),Datos!$F$190,IF(AND(J341=Datos!$B$190,K341=Datos!$B$196),Datos!$G$190,IF(AND(J341=Datos!$B$190,K341=Datos!$B$197),Datos!$H$190,"-")))))))))))))))))))))))))</f>
        <v>-</v>
      </c>
      <c r="M341" s="84"/>
      <c r="N341" s="83"/>
      <c r="O341" s="83"/>
      <c r="P341" s="83"/>
      <c r="Q341" s="83"/>
      <c r="R341" s="84"/>
      <c r="S341" s="83"/>
      <c r="T341" s="83"/>
      <c r="U341" s="83"/>
      <c r="V341" s="83"/>
      <c r="W341" s="82">
        <f>((IF(S341=Datos!$B$83,0,IF(S341=Datos!$B$84,5,IF(S341=Datos!$B$85,10,IF(S341=Datos!$B$86,15,IF(S341=Datos!$B$87,20,IF(S341=Datos!$B$88,25,0)))))))/100)+((IF(T341=Datos!$B$83,0,IF(T341=Datos!$B$84,5,IF(T341=Datos!$B$85,10,IF(T341=Datos!$B$86,15,IF(T341=Datos!$B$87,20,IF(T341=Datos!$B$88,25,0)))))))/100)+((IF(U341=Datos!$B$83,0,IF(U341=Datos!$B$84,5,IF(U341=Datos!$B$85,10,IF(U341=Datos!$B$86,15,IF(U341=Datos!$B$87,20,IF(U341=Datos!$B$88,25,0)))))))/100)+((IF(V341=Datos!$B$83,0,IF(V341=Datos!$B$84,5,IF(V341=Datos!$B$85,10,IF(V341=Datos!$B$86,15,IF(V341=Datos!$B$87,20,IF(V341=Datos!$B$88,25,0)))))))/100)</f>
        <v>0</v>
      </c>
      <c r="X341" s="435">
        <f>IF(ISERROR((IF(R341=Datos!$B$80,W341,0)+IF(R342=Datos!$B$80,W342,0)+IF(R343=Datos!$B$80,W343,0)+IF(R344=Datos!$B$80,W344,0)+IF(R345=Datos!$B$80,W345,0)+IF(R346=Datos!$B$80,W346,0))/(IF(R341=Datos!$B$80,1,0)+IF(R342=Datos!$B$80,1,0)+IF(R343=Datos!$B$80,1,0)+IF(R344=Datos!$B$80,1,0)+IF(R345=Datos!$B$80,1,0)+IF(R346=Datos!$B$80,1,0))),0,(IF(R341=Datos!$B$80,W341,0)+IF(R342=Datos!$B$80,W342,0)+IF(R343=Datos!$B$80,W343,0)+IF(R344=Datos!$B$80,W344,0)+IF(R345=Datos!$B$80,W345,0)+IF(R346=Datos!$B$80,W346,0))/(IF(R341=Datos!$B$80,1,0)+IF(R342=Datos!$B$80,1,0)+IF(R343=Datos!$B$80,1,0)+IF(R344=Datos!$B$80,1,0)+IF(R345=Datos!$B$80,1,0)+IF(R346=Datos!$B$80,1,0)))</f>
        <v>0</v>
      </c>
      <c r="Y341" s="425" t="str">
        <f>IF(J341="","-",(IF(X341&gt;0,(IF(J341=Datos!$B$65,Datos!$B$65,IF(AND(J341=Datos!$B$66,X341&gt;0.49),Datos!$B$65,IF(AND(J341=Datos!$B$67,X341&gt;0.74),Datos!$B$65,IF(AND(J341=Datos!$B$67,X341&lt;0.75,X341&gt;0.49),Datos!$B$66,IF(AND(J341=Datos!$B$68,X341&gt;0.74),Datos!$B$66,IF(AND(J341=Datos!$B$68,X341&lt;0.75,X341&gt;0.49),Datos!$B$67,IF(AND(J341=Datos!$B$69,X341&gt;0.74),Datos!$B$67,IF(AND(J341=Datos!$B$69,X341&lt;0.75,X341&gt;0.49),Datos!$B$68,J341))))))))),J341)))</f>
        <v>-</v>
      </c>
      <c r="Z341" s="422">
        <f>IF(ISERROR((IF(R341=Datos!$B$79,W341,0)+IF(R342=Datos!$B$79,W342,0)+IF(R343=Datos!$B$79,W343,0)+IF(R344=Datos!$B$79,W344,0)+IF(R345=Datos!$B$79,W345,0)+IF(R346=Datos!$B$79,W346,0))/(IF(R341=Datos!$B$79,1,0)+IF(R342=Datos!$B$79,1,0)+IF(R343=Datos!$B$79,1,0)+IF(R344=Datos!$B$79,1,0)+IF(R345=Datos!$B$79,1,0)+IF(R346=Datos!$B$79,1,0))),0,(IF(R341=Datos!$B$79,W341,0)+IF(R342=Datos!$B$79,W342,0)+IF(R343=Datos!$B$79,W343,0)+IF(R344=Datos!$B$79,W344,0)+IF(R345=Datos!$B$79,W345,0)+IF(R346=Datos!$B$79,W346,0))/(IF(R341=Datos!$B$79,1,0)+IF(R342=Datos!$B$79,1,0)+IF(R343=Datos!$B$79,1,0)+IF(R344=Datos!$B$79,1,0)+IF(R345=Datos!$B$79,1,0)+IF(R346=Datos!$B$79,1,0)))</f>
        <v>0</v>
      </c>
      <c r="AA341" s="425" t="str">
        <f>IF(K341="","-",(IF(Z341&gt;0,(IF(K341=Datos!$B$72,Datos!$B$72,IF(AND(K341=Datos!$B$73,Z341&gt;0.49),Datos!$B$72,IF(AND(K341=Datos!$B$74,Z341&gt;0.74),Datos!$B$72,IF(AND(K341=Datos!$B$74,Z341&lt;0.75,Z341&gt;0.49),Datos!$B$73,IF(AND(K341=Datos!$B$75,Z341&gt;0.74),Datos!$B$73,IF(AND(K341=Datos!$B$75,Z341&lt;0.75,Z341&gt;0.49),Datos!$B$74,IF(AND(K341=Datos!$B$76,Z341&gt;0.74),Datos!$B$74,IF(AND(K341=Datos!$B$76,Z341&lt;0.75,Z341&gt;0.49),Datos!$B$75,K341))))))))),K341)))</f>
        <v>-</v>
      </c>
      <c r="AB341" s="428" t="str">
        <f>IF(AND(Y341=Datos!$B$186,AA341=Datos!$B$193),Datos!$D$186,IF(AND(Y341=Datos!$B$186,AA341=Datos!$B$194),Datos!$E$186,IF(AND(Y341=Datos!$B$186,AA341=Datos!$B$195),Datos!$F$186,IF(AND(Y341=Datos!$B$186,AA341=Datos!$B$196),Datos!$G$186,IF(AND(Y341=Datos!$B$186,AA341=Datos!$B$197),Datos!$H$186,IF(AND(Y341=Datos!$B$187,AA341=Datos!$B$193),Datos!$D$187,IF(AND(Y341=Datos!$B$187,AA341=Datos!$B$194),Datos!$E$187,IF(AND(Y341=Datos!$B$187,AA341=Datos!$B$195),Datos!$F$187,IF(AND(Y341=Datos!$B$187,AA341=Datos!$B$196),Datos!$G$187,IF(AND(Y341=Datos!$B$187,AA341=Datos!$B$197),Datos!$H$187,IF(AND(Y341=Datos!$B$188,AA341=Datos!$B$193),Datos!$D$188,IF(AND(Y341=Datos!$B$188,AA341=Datos!$B$194),Datos!$E$188,IF(AND(Y341=Datos!$B$188,AA341=Datos!$B$195),Datos!$F$188,IF(AND(Y341=Datos!$B$188,AA341=Datos!$B$196),Datos!$G$188,IF(AND(Y341=Datos!$B$188,AA341=Datos!$B$197),Datos!$H$188,IF(AND(Y341=Datos!$B$189,AA341=Datos!$B$193),Datos!$D$189,IF(AND(Y341=Datos!$B$189,AA341=Datos!$B$194),Datos!$E$189,IF(AND(Y341=Datos!$B$189,AA341=Datos!$B$195),Datos!$F$189,IF(AND(Y341=Datos!$B$189,AA341=Datos!$B$196),Datos!$G$189,IF(AND(Y341=Datos!$B$189,AA341=Datos!$B$197),Datos!$H$189,IF(AND(Y341=Datos!$B$190,AA341=Datos!$B$193),Datos!$D$190,IF(AND(Y341=Datos!$B$190,AA341=Datos!$B$194),Datos!$E$190,IF(AND(Y341=Datos!$B$190,AA341=Datos!$B$195),Datos!$F$190,IF(AND(Y341=Datos!$B$190,AA341=Datos!$B$196),Datos!$G$190,IF(AND(Y341=Datos!$B$190,AA341=Datos!$B$197),Datos!$H$190,"-")))))))))))))))))))))))))</f>
        <v>-</v>
      </c>
      <c r="AC341" s="61"/>
    </row>
    <row r="342" spans="2:29" s="5" customFormat="1" ht="30" customHeight="1">
      <c r="B342" s="299"/>
      <c r="C342" s="439"/>
      <c r="D342" s="439"/>
      <c r="E342" s="443"/>
      <c r="F342" s="444"/>
      <c r="G342" s="246"/>
      <c r="H342" s="62"/>
      <c r="I342" s="63"/>
      <c r="J342" s="432"/>
      <c r="K342" s="432"/>
      <c r="L342" s="429"/>
      <c r="M342" s="63"/>
      <c r="N342" s="62"/>
      <c r="O342" s="62"/>
      <c r="P342" s="62"/>
      <c r="Q342" s="62"/>
      <c r="R342" s="63"/>
      <c r="S342" s="62"/>
      <c r="T342" s="62"/>
      <c r="U342" s="62"/>
      <c r="V342" s="62"/>
      <c r="W342" s="64">
        <f>((IF(S342=Datos!$B$83,0,IF(S342=Datos!$B$84,5,IF(S342=Datos!$B$85,10,IF(S342=Datos!$B$86,15,IF(S342=Datos!$B$87,20,IF(S342=Datos!$B$88,25,0)))))))/100)+((IF(T342=Datos!$B$83,0,IF(T342=Datos!$B$84,5,IF(T342=Datos!$B$85,10,IF(T342=Datos!$B$86,15,IF(T342=Datos!$B$87,20,IF(T342=Datos!$B$88,25,0)))))))/100)+((IF(U342=Datos!$B$83,0,IF(U342=Datos!$B$84,5,IF(U342=Datos!$B$85,10,IF(U342=Datos!$B$86,15,IF(U342=Datos!$B$87,20,IF(U342=Datos!$B$88,25,0)))))))/100)+((IF(V342=Datos!$B$83,0,IF(V342=Datos!$B$84,5,IF(V342=Datos!$B$85,10,IF(V342=Datos!$B$86,15,IF(V342=Datos!$B$87,20,IF(V342=Datos!$B$88,25,0)))))))/100)</f>
        <v>0</v>
      </c>
      <c r="X342" s="436"/>
      <c r="Y342" s="426"/>
      <c r="Z342" s="423"/>
      <c r="AA342" s="426"/>
      <c r="AB342" s="429"/>
      <c r="AC342" s="65"/>
    </row>
    <row r="343" spans="2:29" s="5" customFormat="1" ht="30" customHeight="1">
      <c r="B343" s="299"/>
      <c r="C343" s="439"/>
      <c r="D343" s="439"/>
      <c r="E343" s="443"/>
      <c r="F343" s="444"/>
      <c r="G343" s="246"/>
      <c r="H343" s="62"/>
      <c r="I343" s="63"/>
      <c r="J343" s="432"/>
      <c r="K343" s="432"/>
      <c r="L343" s="429"/>
      <c r="M343" s="63"/>
      <c r="N343" s="62"/>
      <c r="O343" s="62"/>
      <c r="P343" s="62"/>
      <c r="Q343" s="62"/>
      <c r="R343" s="63"/>
      <c r="S343" s="62"/>
      <c r="T343" s="62"/>
      <c r="U343" s="62"/>
      <c r="V343" s="62"/>
      <c r="W343" s="64">
        <f>((IF(S343=Datos!$B$83,0,IF(S343=Datos!$B$84,5,IF(S343=Datos!$B$85,10,IF(S343=Datos!$B$86,15,IF(S343=Datos!$B$87,20,IF(S343=Datos!$B$88,25,0)))))))/100)+((IF(T343=Datos!$B$83,0,IF(T343=Datos!$B$84,5,IF(T343=Datos!$B$85,10,IF(T343=Datos!$B$86,15,IF(T343=Datos!$B$87,20,IF(T343=Datos!$B$88,25,0)))))))/100)+((IF(U343=Datos!$B$83,0,IF(U343=Datos!$B$84,5,IF(U343=Datos!$B$85,10,IF(U343=Datos!$B$86,15,IF(U343=Datos!$B$87,20,IF(U343=Datos!$B$88,25,0)))))))/100)+((IF(V343=Datos!$B$83,0,IF(V343=Datos!$B$84,5,IF(V343=Datos!$B$85,10,IF(V343=Datos!$B$86,15,IF(V343=Datos!$B$87,20,IF(V343=Datos!$B$88,25,0)))))))/100)</f>
        <v>0</v>
      </c>
      <c r="X343" s="436"/>
      <c r="Y343" s="426"/>
      <c r="Z343" s="423"/>
      <c r="AA343" s="426"/>
      <c r="AB343" s="429"/>
      <c r="AC343" s="65"/>
    </row>
    <row r="344" spans="2:29" s="5" customFormat="1" ht="30" customHeight="1">
      <c r="B344" s="299"/>
      <c r="C344" s="439"/>
      <c r="D344" s="439"/>
      <c r="E344" s="443"/>
      <c r="F344" s="444"/>
      <c r="G344" s="246"/>
      <c r="H344" s="62"/>
      <c r="I344" s="63"/>
      <c r="J344" s="432"/>
      <c r="K344" s="432"/>
      <c r="L344" s="429"/>
      <c r="M344" s="63"/>
      <c r="N344" s="62"/>
      <c r="O344" s="62"/>
      <c r="P344" s="62"/>
      <c r="Q344" s="62"/>
      <c r="R344" s="63"/>
      <c r="S344" s="62"/>
      <c r="T344" s="62"/>
      <c r="U344" s="62"/>
      <c r="V344" s="62"/>
      <c r="W344" s="64">
        <f>((IF(S344=Datos!$B$83,0,IF(S344=Datos!$B$84,5,IF(S344=Datos!$B$85,10,IF(S344=Datos!$B$86,15,IF(S344=Datos!$B$87,20,IF(S344=Datos!$B$88,25,0)))))))/100)+((IF(T344=Datos!$B$83,0,IF(T344=Datos!$B$84,5,IF(T344=Datos!$B$85,10,IF(T344=Datos!$B$86,15,IF(T344=Datos!$B$87,20,IF(T344=Datos!$B$88,25,0)))))))/100)+((IF(U344=Datos!$B$83,0,IF(U344=Datos!$B$84,5,IF(U344=Datos!$B$85,10,IF(U344=Datos!$B$86,15,IF(U344=Datos!$B$87,20,IF(U344=Datos!$B$88,25,0)))))))/100)+((IF(V344=Datos!$B$83,0,IF(V344=Datos!$B$84,5,IF(V344=Datos!$B$85,10,IF(V344=Datos!$B$86,15,IF(V344=Datos!$B$87,20,IF(V344=Datos!$B$88,25,0)))))))/100)</f>
        <v>0</v>
      </c>
      <c r="X344" s="436"/>
      <c r="Y344" s="426"/>
      <c r="Z344" s="423"/>
      <c r="AA344" s="426"/>
      <c r="AB344" s="429"/>
      <c r="AC344" s="65"/>
    </row>
    <row r="345" spans="2:29" s="5" customFormat="1" ht="30" customHeight="1">
      <c r="B345" s="299"/>
      <c r="C345" s="439"/>
      <c r="D345" s="439"/>
      <c r="E345" s="443"/>
      <c r="F345" s="444"/>
      <c r="G345" s="246"/>
      <c r="H345" s="62"/>
      <c r="I345" s="63"/>
      <c r="J345" s="432"/>
      <c r="K345" s="432"/>
      <c r="L345" s="429"/>
      <c r="M345" s="63"/>
      <c r="N345" s="62"/>
      <c r="O345" s="62"/>
      <c r="P345" s="62"/>
      <c r="Q345" s="62"/>
      <c r="R345" s="63"/>
      <c r="S345" s="62"/>
      <c r="T345" s="62"/>
      <c r="U345" s="62"/>
      <c r="V345" s="62"/>
      <c r="W345" s="64">
        <f>((IF(S345=Datos!$B$83,0,IF(S345=Datos!$B$84,5,IF(S345=Datos!$B$85,10,IF(S345=Datos!$B$86,15,IF(S345=Datos!$B$87,20,IF(S345=Datos!$B$88,25,0)))))))/100)+((IF(T345=Datos!$B$83,0,IF(T345=Datos!$B$84,5,IF(T345=Datos!$B$85,10,IF(T345=Datos!$B$86,15,IF(T345=Datos!$B$87,20,IF(T345=Datos!$B$88,25,0)))))))/100)+((IF(U345=Datos!$B$83,0,IF(U345=Datos!$B$84,5,IF(U345=Datos!$B$85,10,IF(U345=Datos!$B$86,15,IF(U345=Datos!$B$87,20,IF(U345=Datos!$B$88,25,0)))))))/100)+((IF(V345=Datos!$B$83,0,IF(V345=Datos!$B$84,5,IF(V345=Datos!$B$85,10,IF(V345=Datos!$B$86,15,IF(V345=Datos!$B$87,20,IF(V345=Datos!$B$88,25,0)))))))/100)</f>
        <v>0</v>
      </c>
      <c r="X345" s="436"/>
      <c r="Y345" s="426"/>
      <c r="Z345" s="423"/>
      <c r="AA345" s="426"/>
      <c r="AB345" s="429"/>
      <c r="AC345" s="65"/>
    </row>
    <row r="346" spans="2:29" s="5" customFormat="1" ht="30" customHeight="1" thickBot="1">
      <c r="B346" s="300"/>
      <c r="C346" s="440"/>
      <c r="D346" s="440"/>
      <c r="E346" s="445"/>
      <c r="F346" s="446"/>
      <c r="G346" s="247"/>
      <c r="H346" s="88"/>
      <c r="I346" s="86"/>
      <c r="J346" s="433"/>
      <c r="K346" s="433"/>
      <c r="L346" s="430"/>
      <c r="M346" s="86"/>
      <c r="N346" s="88"/>
      <c r="O346" s="88"/>
      <c r="P346" s="88"/>
      <c r="Q346" s="88"/>
      <c r="R346" s="86"/>
      <c r="S346" s="88"/>
      <c r="T346" s="88"/>
      <c r="U346" s="88"/>
      <c r="V346" s="88"/>
      <c r="W346" s="87">
        <f>((IF(S346=Datos!$B$83,0,IF(S346=Datos!$B$84,5,IF(S346=Datos!$B$85,10,IF(S346=Datos!$B$86,15,IF(S346=Datos!$B$87,20,IF(S346=Datos!$B$88,25,0)))))))/100)+((IF(T346=Datos!$B$83,0,IF(T346=Datos!$B$84,5,IF(T346=Datos!$B$85,10,IF(T346=Datos!$B$86,15,IF(T346=Datos!$B$87,20,IF(T346=Datos!$B$88,25,0)))))))/100)+((IF(U346=Datos!$B$83,0,IF(U346=Datos!$B$84,5,IF(U346=Datos!$B$85,10,IF(U346=Datos!$B$86,15,IF(U346=Datos!$B$87,20,IF(U346=Datos!$B$88,25,0)))))))/100)+((IF(V346=Datos!$B$83,0,IF(V346=Datos!$B$84,5,IF(V346=Datos!$B$85,10,IF(V346=Datos!$B$86,15,IF(V346=Datos!$B$87,20,IF(V346=Datos!$B$88,25,0)))))))/100)</f>
        <v>0</v>
      </c>
      <c r="X346" s="437"/>
      <c r="Y346" s="427"/>
      <c r="Z346" s="424"/>
      <c r="AA346" s="427"/>
      <c r="AB346" s="430"/>
      <c r="AC346" s="69"/>
    </row>
    <row r="347" spans="2:29" s="5" customFormat="1" ht="30" customHeight="1">
      <c r="B347" s="298" t="str">
        <f>IF(Menú!$C$7="","-",Menú!$C$7)</f>
        <v>-</v>
      </c>
      <c r="C347" s="438"/>
      <c r="D347" s="438" t="str">
        <f>IF(B347="-","-",VLOOKUP(B347,Datos!$B$3:$C$25,2,FALSE))</f>
        <v>-</v>
      </c>
      <c r="E347" s="441"/>
      <c r="F347" s="442"/>
      <c r="G347" s="245"/>
      <c r="H347" s="83"/>
      <c r="I347" s="84"/>
      <c r="J347" s="431"/>
      <c r="K347" s="431"/>
      <c r="L347" s="428" t="str">
        <f>IF(AND(J347=Datos!$B$186,K347=Datos!$B$193),Datos!$D$186,IF(AND(J347=Datos!$B$186,K347=Datos!$B$194),Datos!$E$186,IF(AND(J347=Datos!$B$186,K347=Datos!$B$195),Datos!$F$186,IF(AND(J347=Datos!$B$186,K347=Datos!$B$196),Datos!$G$186,IF(AND(J347=Datos!$B$186,K347=Datos!$B$197),Datos!$H$186,IF(AND(J347=Datos!$B$187,K347=Datos!$B$193),Datos!$D$187,IF(AND(J347=Datos!$B$187,K347=Datos!$B$194),Datos!$E$187,IF(AND(J347=Datos!$B$187,K347=Datos!$B$195),Datos!$F$187,IF(AND(J347=Datos!$B$187,K347=Datos!$B$196),Datos!$G$187,IF(AND(J347=Datos!$B$187,K347=Datos!$B$197),Datos!$H$187,IF(AND(J347=Datos!$B$188,K347=Datos!$B$193),Datos!$D$188,IF(AND(J347=Datos!$B$188,K347=Datos!$B$194),Datos!$E$188,IF(AND(J347=Datos!$B$188,K347=Datos!$B$195),Datos!$F$188,IF(AND(J347=Datos!$B$188,K347=Datos!$B$196),Datos!$G$188,IF(AND(J347=Datos!$B$188,K347=Datos!$B$197),Datos!$H$188,IF(AND(J347=Datos!$B$189,K347=Datos!$B$193),Datos!$D$189,IF(AND(J347=Datos!$B$189,K347=Datos!$B$194),Datos!$E$189,IF(AND(J347=Datos!$B$189,K347=Datos!$B$195),Datos!$F$189,IF(AND(J347=Datos!$B$189,K347=Datos!$B$196),Datos!$G$189,IF(AND(J347=Datos!$B$189,K347=Datos!$B$197),Datos!$H$189,IF(AND(J347=Datos!$B$190,K347=Datos!$B$193),Datos!$D$190,IF(AND(J347=Datos!$B$190,K347=Datos!$B$194),Datos!$E$190,IF(AND(J347=Datos!$B$190,K347=Datos!$B$195),Datos!$F$190,IF(AND(J347=Datos!$B$190,K347=Datos!$B$196),Datos!$G$190,IF(AND(J347=Datos!$B$190,K347=Datos!$B$197),Datos!$H$190,"-")))))))))))))))))))))))))</f>
        <v>-</v>
      </c>
      <c r="M347" s="84"/>
      <c r="N347" s="83"/>
      <c r="O347" s="83"/>
      <c r="P347" s="83"/>
      <c r="Q347" s="83"/>
      <c r="R347" s="84"/>
      <c r="S347" s="83"/>
      <c r="T347" s="83"/>
      <c r="U347" s="83"/>
      <c r="V347" s="83"/>
      <c r="W347" s="82">
        <f>((IF(S347=Datos!$B$83,0,IF(S347=Datos!$B$84,5,IF(S347=Datos!$B$85,10,IF(S347=Datos!$B$86,15,IF(S347=Datos!$B$87,20,IF(S347=Datos!$B$88,25,0)))))))/100)+((IF(T347=Datos!$B$83,0,IF(T347=Datos!$B$84,5,IF(T347=Datos!$B$85,10,IF(T347=Datos!$B$86,15,IF(T347=Datos!$B$87,20,IF(T347=Datos!$B$88,25,0)))))))/100)+((IF(U347=Datos!$B$83,0,IF(U347=Datos!$B$84,5,IF(U347=Datos!$B$85,10,IF(U347=Datos!$B$86,15,IF(U347=Datos!$B$87,20,IF(U347=Datos!$B$88,25,0)))))))/100)+((IF(V347=Datos!$B$83,0,IF(V347=Datos!$B$84,5,IF(V347=Datos!$B$85,10,IF(V347=Datos!$B$86,15,IF(V347=Datos!$B$87,20,IF(V347=Datos!$B$88,25,0)))))))/100)</f>
        <v>0</v>
      </c>
      <c r="X347" s="435">
        <f>IF(ISERROR((IF(R347=Datos!$B$80,W347,0)+IF(R348=Datos!$B$80,W348,0)+IF(R349=Datos!$B$80,W349,0)+IF(R350=Datos!$B$80,W350,0)+IF(R351=Datos!$B$80,W351,0)+IF(R352=Datos!$B$80,W352,0))/(IF(R347=Datos!$B$80,1,0)+IF(R348=Datos!$B$80,1,0)+IF(R349=Datos!$B$80,1,0)+IF(R350=Datos!$B$80,1,0)+IF(R351=Datos!$B$80,1,0)+IF(R352=Datos!$B$80,1,0))),0,(IF(R347=Datos!$B$80,W347,0)+IF(R348=Datos!$B$80,W348,0)+IF(R349=Datos!$B$80,W349,0)+IF(R350=Datos!$B$80,W350,0)+IF(R351=Datos!$B$80,W351,0)+IF(R352=Datos!$B$80,W352,0))/(IF(R347=Datos!$B$80,1,0)+IF(R348=Datos!$B$80,1,0)+IF(R349=Datos!$B$80,1,0)+IF(R350=Datos!$B$80,1,0)+IF(R351=Datos!$B$80,1,0)+IF(R352=Datos!$B$80,1,0)))</f>
        <v>0</v>
      </c>
      <c r="Y347" s="425" t="str">
        <f>IF(J347="","-",(IF(X347&gt;0,(IF(J347=Datos!$B$65,Datos!$B$65,IF(AND(J347=Datos!$B$66,X347&gt;0.49),Datos!$B$65,IF(AND(J347=Datos!$B$67,X347&gt;0.74),Datos!$B$65,IF(AND(J347=Datos!$B$67,X347&lt;0.75,X347&gt;0.49),Datos!$B$66,IF(AND(J347=Datos!$B$68,X347&gt;0.74),Datos!$B$66,IF(AND(J347=Datos!$B$68,X347&lt;0.75,X347&gt;0.49),Datos!$B$67,IF(AND(J347=Datos!$B$69,X347&gt;0.74),Datos!$B$67,IF(AND(J347=Datos!$B$69,X347&lt;0.75,X347&gt;0.49),Datos!$B$68,J347))))))))),J347)))</f>
        <v>-</v>
      </c>
      <c r="Z347" s="422">
        <f>IF(ISERROR((IF(R347=Datos!$B$79,W347,0)+IF(R348=Datos!$B$79,W348,0)+IF(R349=Datos!$B$79,W349,0)+IF(R350=Datos!$B$79,W350,0)+IF(R351=Datos!$B$79,W351,0)+IF(R352=Datos!$B$79,W352,0))/(IF(R347=Datos!$B$79,1,0)+IF(R348=Datos!$B$79,1,0)+IF(R349=Datos!$B$79,1,0)+IF(R350=Datos!$B$79,1,0)+IF(R351=Datos!$B$79,1,0)+IF(R352=Datos!$B$79,1,0))),0,(IF(R347=Datos!$B$79,W347,0)+IF(R348=Datos!$B$79,W348,0)+IF(R349=Datos!$B$79,W349,0)+IF(R350=Datos!$B$79,W350,0)+IF(R351=Datos!$B$79,W351,0)+IF(R352=Datos!$B$79,W352,0))/(IF(R347=Datos!$B$79,1,0)+IF(R348=Datos!$B$79,1,0)+IF(R349=Datos!$B$79,1,0)+IF(R350=Datos!$B$79,1,0)+IF(R351=Datos!$B$79,1,0)+IF(R352=Datos!$B$79,1,0)))</f>
        <v>0</v>
      </c>
      <c r="AA347" s="425" t="str">
        <f>IF(K347="","-",(IF(Z347&gt;0,(IF(K347=Datos!$B$72,Datos!$B$72,IF(AND(K347=Datos!$B$73,Z347&gt;0.49),Datos!$B$72,IF(AND(K347=Datos!$B$74,Z347&gt;0.74),Datos!$B$72,IF(AND(K347=Datos!$B$74,Z347&lt;0.75,Z347&gt;0.49),Datos!$B$73,IF(AND(K347=Datos!$B$75,Z347&gt;0.74),Datos!$B$73,IF(AND(K347=Datos!$B$75,Z347&lt;0.75,Z347&gt;0.49),Datos!$B$74,IF(AND(K347=Datos!$B$76,Z347&gt;0.74),Datos!$B$74,IF(AND(K347=Datos!$B$76,Z347&lt;0.75,Z347&gt;0.49),Datos!$B$75,K347))))))))),K347)))</f>
        <v>-</v>
      </c>
      <c r="AB347" s="428" t="str">
        <f>IF(AND(Y347=Datos!$B$186,AA347=Datos!$B$193),Datos!$D$186,IF(AND(Y347=Datos!$B$186,AA347=Datos!$B$194),Datos!$E$186,IF(AND(Y347=Datos!$B$186,AA347=Datos!$B$195),Datos!$F$186,IF(AND(Y347=Datos!$B$186,AA347=Datos!$B$196),Datos!$G$186,IF(AND(Y347=Datos!$B$186,AA347=Datos!$B$197),Datos!$H$186,IF(AND(Y347=Datos!$B$187,AA347=Datos!$B$193),Datos!$D$187,IF(AND(Y347=Datos!$B$187,AA347=Datos!$B$194),Datos!$E$187,IF(AND(Y347=Datos!$B$187,AA347=Datos!$B$195),Datos!$F$187,IF(AND(Y347=Datos!$B$187,AA347=Datos!$B$196),Datos!$G$187,IF(AND(Y347=Datos!$B$187,AA347=Datos!$B$197),Datos!$H$187,IF(AND(Y347=Datos!$B$188,AA347=Datos!$B$193),Datos!$D$188,IF(AND(Y347=Datos!$B$188,AA347=Datos!$B$194),Datos!$E$188,IF(AND(Y347=Datos!$B$188,AA347=Datos!$B$195),Datos!$F$188,IF(AND(Y347=Datos!$B$188,AA347=Datos!$B$196),Datos!$G$188,IF(AND(Y347=Datos!$B$188,AA347=Datos!$B$197),Datos!$H$188,IF(AND(Y347=Datos!$B$189,AA347=Datos!$B$193),Datos!$D$189,IF(AND(Y347=Datos!$B$189,AA347=Datos!$B$194),Datos!$E$189,IF(AND(Y347=Datos!$B$189,AA347=Datos!$B$195),Datos!$F$189,IF(AND(Y347=Datos!$B$189,AA347=Datos!$B$196),Datos!$G$189,IF(AND(Y347=Datos!$B$189,AA347=Datos!$B$197),Datos!$H$189,IF(AND(Y347=Datos!$B$190,AA347=Datos!$B$193),Datos!$D$190,IF(AND(Y347=Datos!$B$190,AA347=Datos!$B$194),Datos!$E$190,IF(AND(Y347=Datos!$B$190,AA347=Datos!$B$195),Datos!$F$190,IF(AND(Y347=Datos!$B$190,AA347=Datos!$B$196),Datos!$G$190,IF(AND(Y347=Datos!$B$190,AA347=Datos!$B$197),Datos!$H$190,"-")))))))))))))))))))))))))</f>
        <v>-</v>
      </c>
      <c r="AC347" s="61"/>
    </row>
    <row r="348" spans="2:29" s="5" customFormat="1" ht="30" customHeight="1">
      <c r="B348" s="299"/>
      <c r="C348" s="439"/>
      <c r="D348" s="439"/>
      <c r="E348" s="443"/>
      <c r="F348" s="444"/>
      <c r="G348" s="246"/>
      <c r="H348" s="62"/>
      <c r="I348" s="63"/>
      <c r="J348" s="432"/>
      <c r="K348" s="432"/>
      <c r="L348" s="429"/>
      <c r="M348" s="63"/>
      <c r="N348" s="62"/>
      <c r="O348" s="62"/>
      <c r="P348" s="62"/>
      <c r="Q348" s="62"/>
      <c r="R348" s="63"/>
      <c r="S348" s="62"/>
      <c r="T348" s="62"/>
      <c r="U348" s="62"/>
      <c r="V348" s="62"/>
      <c r="W348" s="64">
        <f>((IF(S348=Datos!$B$83,0,IF(S348=Datos!$B$84,5,IF(S348=Datos!$B$85,10,IF(S348=Datos!$B$86,15,IF(S348=Datos!$B$87,20,IF(S348=Datos!$B$88,25,0)))))))/100)+((IF(T348=Datos!$B$83,0,IF(T348=Datos!$B$84,5,IF(T348=Datos!$B$85,10,IF(T348=Datos!$B$86,15,IF(T348=Datos!$B$87,20,IF(T348=Datos!$B$88,25,0)))))))/100)+((IF(U348=Datos!$B$83,0,IF(U348=Datos!$B$84,5,IF(U348=Datos!$B$85,10,IF(U348=Datos!$B$86,15,IF(U348=Datos!$B$87,20,IF(U348=Datos!$B$88,25,0)))))))/100)+((IF(V348=Datos!$B$83,0,IF(V348=Datos!$B$84,5,IF(V348=Datos!$B$85,10,IF(V348=Datos!$B$86,15,IF(V348=Datos!$B$87,20,IF(V348=Datos!$B$88,25,0)))))))/100)</f>
        <v>0</v>
      </c>
      <c r="X348" s="436"/>
      <c r="Y348" s="426"/>
      <c r="Z348" s="423"/>
      <c r="AA348" s="426"/>
      <c r="AB348" s="429"/>
      <c r="AC348" s="65"/>
    </row>
    <row r="349" spans="2:29" s="5" customFormat="1" ht="30" customHeight="1">
      <c r="B349" s="299"/>
      <c r="C349" s="439"/>
      <c r="D349" s="439"/>
      <c r="E349" s="443"/>
      <c r="F349" s="444"/>
      <c r="G349" s="246"/>
      <c r="H349" s="62"/>
      <c r="I349" s="63"/>
      <c r="J349" s="432"/>
      <c r="K349" s="432"/>
      <c r="L349" s="429"/>
      <c r="M349" s="63"/>
      <c r="N349" s="62"/>
      <c r="O349" s="62"/>
      <c r="P349" s="62"/>
      <c r="Q349" s="62"/>
      <c r="R349" s="63"/>
      <c r="S349" s="62"/>
      <c r="T349" s="62"/>
      <c r="U349" s="62"/>
      <c r="V349" s="62"/>
      <c r="W349" s="64">
        <f>((IF(S349=Datos!$B$83,0,IF(S349=Datos!$B$84,5,IF(S349=Datos!$B$85,10,IF(S349=Datos!$B$86,15,IF(S349=Datos!$B$87,20,IF(S349=Datos!$B$88,25,0)))))))/100)+((IF(T349=Datos!$B$83,0,IF(T349=Datos!$B$84,5,IF(T349=Datos!$B$85,10,IF(T349=Datos!$B$86,15,IF(T349=Datos!$B$87,20,IF(T349=Datos!$B$88,25,0)))))))/100)+((IF(U349=Datos!$B$83,0,IF(U349=Datos!$B$84,5,IF(U349=Datos!$B$85,10,IF(U349=Datos!$B$86,15,IF(U349=Datos!$B$87,20,IF(U349=Datos!$B$88,25,0)))))))/100)+((IF(V349=Datos!$B$83,0,IF(V349=Datos!$B$84,5,IF(V349=Datos!$B$85,10,IF(V349=Datos!$B$86,15,IF(V349=Datos!$B$87,20,IF(V349=Datos!$B$88,25,0)))))))/100)</f>
        <v>0</v>
      </c>
      <c r="X349" s="436"/>
      <c r="Y349" s="426"/>
      <c r="Z349" s="423"/>
      <c r="AA349" s="426"/>
      <c r="AB349" s="429"/>
      <c r="AC349" s="65"/>
    </row>
    <row r="350" spans="2:29" s="5" customFormat="1" ht="30" customHeight="1">
      <c r="B350" s="299"/>
      <c r="C350" s="439"/>
      <c r="D350" s="439"/>
      <c r="E350" s="443"/>
      <c r="F350" s="444"/>
      <c r="G350" s="246"/>
      <c r="H350" s="62"/>
      <c r="I350" s="63"/>
      <c r="J350" s="432"/>
      <c r="K350" s="432"/>
      <c r="L350" s="429"/>
      <c r="M350" s="63"/>
      <c r="N350" s="62"/>
      <c r="O350" s="62"/>
      <c r="P350" s="62"/>
      <c r="Q350" s="62"/>
      <c r="R350" s="63"/>
      <c r="S350" s="62"/>
      <c r="T350" s="62"/>
      <c r="U350" s="62"/>
      <c r="V350" s="62"/>
      <c r="W350" s="64">
        <f>((IF(S350=Datos!$B$83,0,IF(S350=Datos!$B$84,5,IF(S350=Datos!$B$85,10,IF(S350=Datos!$B$86,15,IF(S350=Datos!$B$87,20,IF(S350=Datos!$B$88,25,0)))))))/100)+((IF(T350=Datos!$B$83,0,IF(T350=Datos!$B$84,5,IF(T350=Datos!$B$85,10,IF(T350=Datos!$B$86,15,IF(T350=Datos!$B$87,20,IF(T350=Datos!$B$88,25,0)))))))/100)+((IF(U350=Datos!$B$83,0,IF(U350=Datos!$B$84,5,IF(U350=Datos!$B$85,10,IF(U350=Datos!$B$86,15,IF(U350=Datos!$B$87,20,IF(U350=Datos!$B$88,25,0)))))))/100)+((IF(V350=Datos!$B$83,0,IF(V350=Datos!$B$84,5,IF(V350=Datos!$B$85,10,IF(V350=Datos!$B$86,15,IF(V350=Datos!$B$87,20,IF(V350=Datos!$B$88,25,0)))))))/100)</f>
        <v>0</v>
      </c>
      <c r="X350" s="436"/>
      <c r="Y350" s="426"/>
      <c r="Z350" s="423"/>
      <c r="AA350" s="426"/>
      <c r="AB350" s="429"/>
      <c r="AC350" s="65"/>
    </row>
    <row r="351" spans="2:29" s="5" customFormat="1" ht="30" customHeight="1">
      <c r="B351" s="299"/>
      <c r="C351" s="439"/>
      <c r="D351" s="439"/>
      <c r="E351" s="443"/>
      <c r="F351" s="444"/>
      <c r="G351" s="246"/>
      <c r="H351" s="62"/>
      <c r="I351" s="63"/>
      <c r="J351" s="432"/>
      <c r="K351" s="432"/>
      <c r="L351" s="429"/>
      <c r="M351" s="63"/>
      <c r="N351" s="62"/>
      <c r="O351" s="62"/>
      <c r="P351" s="62"/>
      <c r="Q351" s="62"/>
      <c r="R351" s="63"/>
      <c r="S351" s="62"/>
      <c r="T351" s="62"/>
      <c r="U351" s="62"/>
      <c r="V351" s="62"/>
      <c r="W351" s="64">
        <f>((IF(S351=Datos!$B$83,0,IF(S351=Datos!$B$84,5,IF(S351=Datos!$B$85,10,IF(S351=Datos!$B$86,15,IF(S351=Datos!$B$87,20,IF(S351=Datos!$B$88,25,0)))))))/100)+((IF(T351=Datos!$B$83,0,IF(T351=Datos!$B$84,5,IF(T351=Datos!$B$85,10,IF(T351=Datos!$B$86,15,IF(T351=Datos!$B$87,20,IF(T351=Datos!$B$88,25,0)))))))/100)+((IF(U351=Datos!$B$83,0,IF(U351=Datos!$B$84,5,IF(U351=Datos!$B$85,10,IF(U351=Datos!$B$86,15,IF(U351=Datos!$B$87,20,IF(U351=Datos!$B$88,25,0)))))))/100)+((IF(V351=Datos!$B$83,0,IF(V351=Datos!$B$84,5,IF(V351=Datos!$B$85,10,IF(V351=Datos!$B$86,15,IF(V351=Datos!$B$87,20,IF(V351=Datos!$B$88,25,0)))))))/100)</f>
        <v>0</v>
      </c>
      <c r="X351" s="436"/>
      <c r="Y351" s="426"/>
      <c r="Z351" s="423"/>
      <c r="AA351" s="426"/>
      <c r="AB351" s="429"/>
      <c r="AC351" s="65"/>
    </row>
    <row r="352" spans="2:29" s="5" customFormat="1" ht="30" customHeight="1" thickBot="1">
      <c r="B352" s="300"/>
      <c r="C352" s="440"/>
      <c r="D352" s="440"/>
      <c r="E352" s="445"/>
      <c r="F352" s="446"/>
      <c r="G352" s="247"/>
      <c r="H352" s="88"/>
      <c r="I352" s="86"/>
      <c r="J352" s="433"/>
      <c r="K352" s="433"/>
      <c r="L352" s="430"/>
      <c r="M352" s="86"/>
      <c r="N352" s="88"/>
      <c r="O352" s="88"/>
      <c r="P352" s="88"/>
      <c r="Q352" s="88"/>
      <c r="R352" s="86"/>
      <c r="S352" s="88"/>
      <c r="T352" s="88"/>
      <c r="U352" s="88"/>
      <c r="V352" s="88"/>
      <c r="W352" s="87">
        <f>((IF(S352=Datos!$B$83,0,IF(S352=Datos!$B$84,5,IF(S352=Datos!$B$85,10,IF(S352=Datos!$B$86,15,IF(S352=Datos!$B$87,20,IF(S352=Datos!$B$88,25,0)))))))/100)+((IF(T352=Datos!$B$83,0,IF(T352=Datos!$B$84,5,IF(T352=Datos!$B$85,10,IF(T352=Datos!$B$86,15,IF(T352=Datos!$B$87,20,IF(T352=Datos!$B$88,25,0)))))))/100)+((IF(U352=Datos!$B$83,0,IF(U352=Datos!$B$84,5,IF(U352=Datos!$B$85,10,IF(U352=Datos!$B$86,15,IF(U352=Datos!$B$87,20,IF(U352=Datos!$B$88,25,0)))))))/100)+((IF(V352=Datos!$B$83,0,IF(V352=Datos!$B$84,5,IF(V352=Datos!$B$85,10,IF(V352=Datos!$B$86,15,IF(V352=Datos!$B$87,20,IF(V352=Datos!$B$88,25,0)))))))/100)</f>
        <v>0</v>
      </c>
      <c r="X352" s="437"/>
      <c r="Y352" s="427"/>
      <c r="Z352" s="424"/>
      <c r="AA352" s="427"/>
      <c r="AB352" s="430"/>
      <c r="AC352" s="69"/>
    </row>
    <row r="353" spans="2:29" s="5" customFormat="1" ht="30" customHeight="1">
      <c r="B353" s="298" t="str">
        <f>IF(Menú!$C$7="","-",Menú!$C$7)</f>
        <v>-</v>
      </c>
      <c r="C353" s="438"/>
      <c r="D353" s="438" t="str">
        <f>IF(B353="-","-",VLOOKUP(B353,Datos!$B$3:$C$25,2,FALSE))</f>
        <v>-</v>
      </c>
      <c r="E353" s="441"/>
      <c r="F353" s="442"/>
      <c r="G353" s="245"/>
      <c r="H353" s="83"/>
      <c r="I353" s="84"/>
      <c r="J353" s="431"/>
      <c r="K353" s="431"/>
      <c r="L353" s="428" t="str">
        <f>IF(AND(J353=Datos!$B$186,K353=Datos!$B$193),Datos!$D$186,IF(AND(J353=Datos!$B$186,K353=Datos!$B$194),Datos!$E$186,IF(AND(J353=Datos!$B$186,K353=Datos!$B$195),Datos!$F$186,IF(AND(J353=Datos!$B$186,K353=Datos!$B$196),Datos!$G$186,IF(AND(J353=Datos!$B$186,K353=Datos!$B$197),Datos!$H$186,IF(AND(J353=Datos!$B$187,K353=Datos!$B$193),Datos!$D$187,IF(AND(J353=Datos!$B$187,K353=Datos!$B$194),Datos!$E$187,IF(AND(J353=Datos!$B$187,K353=Datos!$B$195),Datos!$F$187,IF(AND(J353=Datos!$B$187,K353=Datos!$B$196),Datos!$G$187,IF(AND(J353=Datos!$B$187,K353=Datos!$B$197),Datos!$H$187,IF(AND(J353=Datos!$B$188,K353=Datos!$B$193),Datos!$D$188,IF(AND(J353=Datos!$B$188,K353=Datos!$B$194),Datos!$E$188,IF(AND(J353=Datos!$B$188,K353=Datos!$B$195),Datos!$F$188,IF(AND(J353=Datos!$B$188,K353=Datos!$B$196),Datos!$G$188,IF(AND(J353=Datos!$B$188,K353=Datos!$B$197),Datos!$H$188,IF(AND(J353=Datos!$B$189,K353=Datos!$B$193),Datos!$D$189,IF(AND(J353=Datos!$B$189,K353=Datos!$B$194),Datos!$E$189,IF(AND(J353=Datos!$B$189,K353=Datos!$B$195),Datos!$F$189,IF(AND(J353=Datos!$B$189,K353=Datos!$B$196),Datos!$G$189,IF(AND(J353=Datos!$B$189,K353=Datos!$B$197),Datos!$H$189,IF(AND(J353=Datos!$B$190,K353=Datos!$B$193),Datos!$D$190,IF(AND(J353=Datos!$B$190,K353=Datos!$B$194),Datos!$E$190,IF(AND(J353=Datos!$B$190,K353=Datos!$B$195),Datos!$F$190,IF(AND(J353=Datos!$B$190,K353=Datos!$B$196),Datos!$G$190,IF(AND(J353=Datos!$B$190,K353=Datos!$B$197),Datos!$H$190,"-")))))))))))))))))))))))))</f>
        <v>-</v>
      </c>
      <c r="M353" s="84"/>
      <c r="N353" s="83"/>
      <c r="O353" s="83"/>
      <c r="P353" s="83"/>
      <c r="Q353" s="83"/>
      <c r="R353" s="84"/>
      <c r="S353" s="83"/>
      <c r="T353" s="83"/>
      <c r="U353" s="83"/>
      <c r="V353" s="83"/>
      <c r="W353" s="82">
        <f>((IF(S353=Datos!$B$83,0,IF(S353=Datos!$B$84,5,IF(S353=Datos!$B$85,10,IF(S353=Datos!$B$86,15,IF(S353=Datos!$B$87,20,IF(S353=Datos!$B$88,25,0)))))))/100)+((IF(T353=Datos!$B$83,0,IF(T353=Datos!$B$84,5,IF(T353=Datos!$B$85,10,IF(T353=Datos!$B$86,15,IF(T353=Datos!$B$87,20,IF(T353=Datos!$B$88,25,0)))))))/100)+((IF(U353=Datos!$B$83,0,IF(U353=Datos!$B$84,5,IF(U353=Datos!$B$85,10,IF(U353=Datos!$B$86,15,IF(U353=Datos!$B$87,20,IF(U353=Datos!$B$88,25,0)))))))/100)+((IF(V353=Datos!$B$83,0,IF(V353=Datos!$B$84,5,IF(V353=Datos!$B$85,10,IF(V353=Datos!$B$86,15,IF(V353=Datos!$B$87,20,IF(V353=Datos!$B$88,25,0)))))))/100)</f>
        <v>0</v>
      </c>
      <c r="X353" s="435">
        <f>IF(ISERROR((IF(R353=Datos!$B$80,W353,0)+IF(R354=Datos!$B$80,W354,0)+IF(R355=Datos!$B$80,W355,0)+IF(R356=Datos!$B$80,W356,0)+IF(R357=Datos!$B$80,W357,0)+IF(R358=Datos!$B$80,W358,0))/(IF(R353=Datos!$B$80,1,0)+IF(R354=Datos!$B$80,1,0)+IF(R355=Datos!$B$80,1,0)+IF(R356=Datos!$B$80,1,0)+IF(R357=Datos!$B$80,1,0)+IF(R358=Datos!$B$80,1,0))),0,(IF(R353=Datos!$B$80,W353,0)+IF(R354=Datos!$B$80,W354,0)+IF(R355=Datos!$B$80,W355,0)+IF(R356=Datos!$B$80,W356,0)+IF(R357=Datos!$B$80,W357,0)+IF(R358=Datos!$B$80,W358,0))/(IF(R353=Datos!$B$80,1,0)+IF(R354=Datos!$B$80,1,0)+IF(R355=Datos!$B$80,1,0)+IF(R356=Datos!$B$80,1,0)+IF(R357=Datos!$B$80,1,0)+IF(R358=Datos!$B$80,1,0)))</f>
        <v>0</v>
      </c>
      <c r="Y353" s="425" t="str">
        <f>IF(J353="","-",(IF(X353&gt;0,(IF(J353=Datos!$B$65,Datos!$B$65,IF(AND(J353=Datos!$B$66,X353&gt;0.49),Datos!$B$65,IF(AND(J353=Datos!$B$67,X353&gt;0.74),Datos!$B$65,IF(AND(J353=Datos!$B$67,X353&lt;0.75,X353&gt;0.49),Datos!$B$66,IF(AND(J353=Datos!$B$68,X353&gt;0.74),Datos!$B$66,IF(AND(J353=Datos!$B$68,X353&lt;0.75,X353&gt;0.49),Datos!$B$67,IF(AND(J353=Datos!$B$69,X353&gt;0.74),Datos!$B$67,IF(AND(J353=Datos!$B$69,X353&lt;0.75,X353&gt;0.49),Datos!$B$68,J353))))))))),J353)))</f>
        <v>-</v>
      </c>
      <c r="Z353" s="422">
        <f>IF(ISERROR((IF(R353=Datos!$B$79,W353,0)+IF(R354=Datos!$B$79,W354,0)+IF(R355=Datos!$B$79,W355,0)+IF(R356=Datos!$B$79,W356,0)+IF(R357=Datos!$B$79,W357,0)+IF(R358=Datos!$B$79,W358,0))/(IF(R353=Datos!$B$79,1,0)+IF(R354=Datos!$B$79,1,0)+IF(R355=Datos!$B$79,1,0)+IF(R356=Datos!$B$79,1,0)+IF(R357=Datos!$B$79,1,0)+IF(R358=Datos!$B$79,1,0))),0,(IF(R353=Datos!$B$79,W353,0)+IF(R354=Datos!$B$79,W354,0)+IF(R355=Datos!$B$79,W355,0)+IF(R356=Datos!$B$79,W356,0)+IF(R357=Datos!$B$79,W357,0)+IF(R358=Datos!$B$79,W358,0))/(IF(R353=Datos!$B$79,1,0)+IF(R354=Datos!$B$79,1,0)+IF(R355=Datos!$B$79,1,0)+IF(R356=Datos!$B$79,1,0)+IF(R357=Datos!$B$79,1,0)+IF(R358=Datos!$B$79,1,0)))</f>
        <v>0</v>
      </c>
      <c r="AA353" s="425" t="str">
        <f>IF(K353="","-",(IF(Z353&gt;0,(IF(K353=Datos!$B$72,Datos!$B$72,IF(AND(K353=Datos!$B$73,Z353&gt;0.49),Datos!$B$72,IF(AND(K353=Datos!$B$74,Z353&gt;0.74),Datos!$B$72,IF(AND(K353=Datos!$B$74,Z353&lt;0.75,Z353&gt;0.49),Datos!$B$73,IF(AND(K353=Datos!$B$75,Z353&gt;0.74),Datos!$B$73,IF(AND(K353=Datos!$B$75,Z353&lt;0.75,Z353&gt;0.49),Datos!$B$74,IF(AND(K353=Datos!$B$76,Z353&gt;0.74),Datos!$B$74,IF(AND(K353=Datos!$B$76,Z353&lt;0.75,Z353&gt;0.49),Datos!$B$75,K353))))))))),K353)))</f>
        <v>-</v>
      </c>
      <c r="AB353" s="428" t="str">
        <f>IF(AND(Y353=Datos!$B$186,AA353=Datos!$B$193),Datos!$D$186,IF(AND(Y353=Datos!$B$186,AA353=Datos!$B$194),Datos!$E$186,IF(AND(Y353=Datos!$B$186,AA353=Datos!$B$195),Datos!$F$186,IF(AND(Y353=Datos!$B$186,AA353=Datos!$B$196),Datos!$G$186,IF(AND(Y353=Datos!$B$186,AA353=Datos!$B$197),Datos!$H$186,IF(AND(Y353=Datos!$B$187,AA353=Datos!$B$193),Datos!$D$187,IF(AND(Y353=Datos!$B$187,AA353=Datos!$B$194),Datos!$E$187,IF(AND(Y353=Datos!$B$187,AA353=Datos!$B$195),Datos!$F$187,IF(AND(Y353=Datos!$B$187,AA353=Datos!$B$196),Datos!$G$187,IF(AND(Y353=Datos!$B$187,AA353=Datos!$B$197),Datos!$H$187,IF(AND(Y353=Datos!$B$188,AA353=Datos!$B$193),Datos!$D$188,IF(AND(Y353=Datos!$B$188,AA353=Datos!$B$194),Datos!$E$188,IF(AND(Y353=Datos!$B$188,AA353=Datos!$B$195),Datos!$F$188,IF(AND(Y353=Datos!$B$188,AA353=Datos!$B$196),Datos!$G$188,IF(AND(Y353=Datos!$B$188,AA353=Datos!$B$197),Datos!$H$188,IF(AND(Y353=Datos!$B$189,AA353=Datos!$B$193),Datos!$D$189,IF(AND(Y353=Datos!$B$189,AA353=Datos!$B$194),Datos!$E$189,IF(AND(Y353=Datos!$B$189,AA353=Datos!$B$195),Datos!$F$189,IF(AND(Y353=Datos!$B$189,AA353=Datos!$B$196),Datos!$G$189,IF(AND(Y353=Datos!$B$189,AA353=Datos!$B$197),Datos!$H$189,IF(AND(Y353=Datos!$B$190,AA353=Datos!$B$193),Datos!$D$190,IF(AND(Y353=Datos!$B$190,AA353=Datos!$B$194),Datos!$E$190,IF(AND(Y353=Datos!$B$190,AA353=Datos!$B$195),Datos!$F$190,IF(AND(Y353=Datos!$B$190,AA353=Datos!$B$196),Datos!$G$190,IF(AND(Y353=Datos!$B$190,AA353=Datos!$B$197),Datos!$H$190,"-")))))))))))))))))))))))))</f>
        <v>-</v>
      </c>
      <c r="AC353" s="61"/>
    </row>
    <row r="354" spans="2:29" s="5" customFormat="1" ht="30" customHeight="1">
      <c r="B354" s="299"/>
      <c r="C354" s="439"/>
      <c r="D354" s="439"/>
      <c r="E354" s="443"/>
      <c r="F354" s="444"/>
      <c r="G354" s="246"/>
      <c r="H354" s="62"/>
      <c r="I354" s="63"/>
      <c r="J354" s="432"/>
      <c r="K354" s="432"/>
      <c r="L354" s="429"/>
      <c r="M354" s="63"/>
      <c r="N354" s="62"/>
      <c r="O354" s="62"/>
      <c r="P354" s="62"/>
      <c r="Q354" s="62"/>
      <c r="R354" s="63"/>
      <c r="S354" s="62"/>
      <c r="T354" s="62"/>
      <c r="U354" s="62"/>
      <c r="V354" s="62"/>
      <c r="W354" s="64">
        <f>((IF(S354=Datos!$B$83,0,IF(S354=Datos!$B$84,5,IF(S354=Datos!$B$85,10,IF(S354=Datos!$B$86,15,IF(S354=Datos!$B$87,20,IF(S354=Datos!$B$88,25,0)))))))/100)+((IF(T354=Datos!$B$83,0,IF(T354=Datos!$B$84,5,IF(T354=Datos!$B$85,10,IF(T354=Datos!$B$86,15,IF(T354=Datos!$B$87,20,IF(T354=Datos!$B$88,25,0)))))))/100)+((IF(U354=Datos!$B$83,0,IF(U354=Datos!$B$84,5,IF(U354=Datos!$B$85,10,IF(U354=Datos!$B$86,15,IF(U354=Datos!$B$87,20,IF(U354=Datos!$B$88,25,0)))))))/100)+((IF(V354=Datos!$B$83,0,IF(V354=Datos!$B$84,5,IF(V354=Datos!$B$85,10,IF(V354=Datos!$B$86,15,IF(V354=Datos!$B$87,20,IF(V354=Datos!$B$88,25,0)))))))/100)</f>
        <v>0</v>
      </c>
      <c r="X354" s="436"/>
      <c r="Y354" s="426"/>
      <c r="Z354" s="423"/>
      <c r="AA354" s="426"/>
      <c r="AB354" s="429"/>
      <c r="AC354" s="65"/>
    </row>
    <row r="355" spans="2:29" s="5" customFormat="1" ht="30" customHeight="1">
      <c r="B355" s="299"/>
      <c r="C355" s="439"/>
      <c r="D355" s="439"/>
      <c r="E355" s="443"/>
      <c r="F355" s="444"/>
      <c r="G355" s="246"/>
      <c r="H355" s="62"/>
      <c r="I355" s="63"/>
      <c r="J355" s="432"/>
      <c r="K355" s="432"/>
      <c r="L355" s="429"/>
      <c r="M355" s="63"/>
      <c r="N355" s="62"/>
      <c r="O355" s="62"/>
      <c r="P355" s="62"/>
      <c r="Q355" s="62"/>
      <c r="R355" s="63"/>
      <c r="S355" s="62"/>
      <c r="T355" s="62"/>
      <c r="U355" s="62"/>
      <c r="V355" s="62"/>
      <c r="W355" s="64">
        <f>((IF(S355=Datos!$B$83,0,IF(S355=Datos!$B$84,5,IF(S355=Datos!$B$85,10,IF(S355=Datos!$B$86,15,IF(S355=Datos!$B$87,20,IF(S355=Datos!$B$88,25,0)))))))/100)+((IF(T355=Datos!$B$83,0,IF(T355=Datos!$B$84,5,IF(T355=Datos!$B$85,10,IF(T355=Datos!$B$86,15,IF(T355=Datos!$B$87,20,IF(T355=Datos!$B$88,25,0)))))))/100)+((IF(U355=Datos!$B$83,0,IF(U355=Datos!$B$84,5,IF(U355=Datos!$B$85,10,IF(U355=Datos!$B$86,15,IF(U355=Datos!$B$87,20,IF(U355=Datos!$B$88,25,0)))))))/100)+((IF(V355=Datos!$B$83,0,IF(V355=Datos!$B$84,5,IF(V355=Datos!$B$85,10,IF(V355=Datos!$B$86,15,IF(V355=Datos!$B$87,20,IF(V355=Datos!$B$88,25,0)))))))/100)</f>
        <v>0</v>
      </c>
      <c r="X355" s="436"/>
      <c r="Y355" s="426"/>
      <c r="Z355" s="423"/>
      <c r="AA355" s="426"/>
      <c r="AB355" s="429"/>
      <c r="AC355" s="65"/>
    </row>
    <row r="356" spans="2:29" s="5" customFormat="1" ht="30" customHeight="1">
      <c r="B356" s="299"/>
      <c r="C356" s="439"/>
      <c r="D356" s="439"/>
      <c r="E356" s="443"/>
      <c r="F356" s="444"/>
      <c r="G356" s="246"/>
      <c r="H356" s="62"/>
      <c r="I356" s="63"/>
      <c r="J356" s="432"/>
      <c r="K356" s="432"/>
      <c r="L356" s="429"/>
      <c r="M356" s="63"/>
      <c r="N356" s="62"/>
      <c r="O356" s="62"/>
      <c r="P356" s="62"/>
      <c r="Q356" s="62"/>
      <c r="R356" s="63"/>
      <c r="S356" s="62"/>
      <c r="T356" s="62"/>
      <c r="U356" s="62"/>
      <c r="V356" s="62"/>
      <c r="W356" s="64">
        <f>((IF(S356=Datos!$B$83,0,IF(S356=Datos!$B$84,5,IF(S356=Datos!$B$85,10,IF(S356=Datos!$B$86,15,IF(S356=Datos!$B$87,20,IF(S356=Datos!$B$88,25,0)))))))/100)+((IF(T356=Datos!$B$83,0,IF(T356=Datos!$B$84,5,IF(T356=Datos!$B$85,10,IF(T356=Datos!$B$86,15,IF(T356=Datos!$B$87,20,IF(T356=Datos!$B$88,25,0)))))))/100)+((IF(U356=Datos!$B$83,0,IF(U356=Datos!$B$84,5,IF(U356=Datos!$B$85,10,IF(U356=Datos!$B$86,15,IF(U356=Datos!$B$87,20,IF(U356=Datos!$B$88,25,0)))))))/100)+((IF(V356=Datos!$B$83,0,IF(V356=Datos!$B$84,5,IF(V356=Datos!$B$85,10,IF(V356=Datos!$B$86,15,IF(V356=Datos!$B$87,20,IF(V356=Datos!$B$88,25,0)))))))/100)</f>
        <v>0</v>
      </c>
      <c r="X356" s="436"/>
      <c r="Y356" s="426"/>
      <c r="Z356" s="423"/>
      <c r="AA356" s="426"/>
      <c r="AB356" s="429"/>
      <c r="AC356" s="65"/>
    </row>
    <row r="357" spans="2:29" s="5" customFormat="1" ht="30" customHeight="1">
      <c r="B357" s="299"/>
      <c r="C357" s="439"/>
      <c r="D357" s="439"/>
      <c r="E357" s="443"/>
      <c r="F357" s="444"/>
      <c r="G357" s="246"/>
      <c r="H357" s="62"/>
      <c r="I357" s="63"/>
      <c r="J357" s="432"/>
      <c r="K357" s="432"/>
      <c r="L357" s="429"/>
      <c r="M357" s="63"/>
      <c r="N357" s="62"/>
      <c r="O357" s="62"/>
      <c r="P357" s="62"/>
      <c r="Q357" s="62"/>
      <c r="R357" s="63"/>
      <c r="S357" s="62"/>
      <c r="T357" s="62"/>
      <c r="U357" s="62"/>
      <c r="V357" s="62"/>
      <c r="W357" s="64">
        <f>((IF(S357=Datos!$B$83,0,IF(S357=Datos!$B$84,5,IF(S357=Datos!$B$85,10,IF(S357=Datos!$B$86,15,IF(S357=Datos!$B$87,20,IF(S357=Datos!$B$88,25,0)))))))/100)+((IF(T357=Datos!$B$83,0,IF(T357=Datos!$B$84,5,IF(T357=Datos!$B$85,10,IF(T357=Datos!$B$86,15,IF(T357=Datos!$B$87,20,IF(T357=Datos!$B$88,25,0)))))))/100)+((IF(U357=Datos!$B$83,0,IF(U357=Datos!$B$84,5,IF(U357=Datos!$B$85,10,IF(U357=Datos!$B$86,15,IF(U357=Datos!$B$87,20,IF(U357=Datos!$B$88,25,0)))))))/100)+((IF(V357=Datos!$B$83,0,IF(V357=Datos!$B$84,5,IF(V357=Datos!$B$85,10,IF(V357=Datos!$B$86,15,IF(V357=Datos!$B$87,20,IF(V357=Datos!$B$88,25,0)))))))/100)</f>
        <v>0</v>
      </c>
      <c r="X357" s="436"/>
      <c r="Y357" s="426"/>
      <c r="Z357" s="423"/>
      <c r="AA357" s="426"/>
      <c r="AB357" s="429"/>
      <c r="AC357" s="65"/>
    </row>
    <row r="358" spans="2:29" s="5" customFormat="1" ht="30" customHeight="1" thickBot="1">
      <c r="B358" s="300"/>
      <c r="C358" s="440"/>
      <c r="D358" s="440"/>
      <c r="E358" s="445"/>
      <c r="F358" s="446"/>
      <c r="G358" s="247"/>
      <c r="H358" s="88"/>
      <c r="I358" s="86"/>
      <c r="J358" s="433"/>
      <c r="K358" s="433"/>
      <c r="L358" s="430"/>
      <c r="M358" s="86"/>
      <c r="N358" s="88"/>
      <c r="O358" s="88"/>
      <c r="P358" s="88"/>
      <c r="Q358" s="88"/>
      <c r="R358" s="86"/>
      <c r="S358" s="88"/>
      <c r="T358" s="88"/>
      <c r="U358" s="88"/>
      <c r="V358" s="88"/>
      <c r="W358" s="87">
        <f>((IF(S358=Datos!$B$83,0,IF(S358=Datos!$B$84,5,IF(S358=Datos!$B$85,10,IF(S358=Datos!$B$86,15,IF(S358=Datos!$B$87,20,IF(S358=Datos!$B$88,25,0)))))))/100)+((IF(T358=Datos!$B$83,0,IF(T358=Datos!$B$84,5,IF(T358=Datos!$B$85,10,IF(T358=Datos!$B$86,15,IF(T358=Datos!$B$87,20,IF(T358=Datos!$B$88,25,0)))))))/100)+((IF(U358=Datos!$B$83,0,IF(U358=Datos!$B$84,5,IF(U358=Datos!$B$85,10,IF(U358=Datos!$B$86,15,IF(U358=Datos!$B$87,20,IF(U358=Datos!$B$88,25,0)))))))/100)+((IF(V358=Datos!$B$83,0,IF(V358=Datos!$B$84,5,IF(V358=Datos!$B$85,10,IF(V358=Datos!$B$86,15,IF(V358=Datos!$B$87,20,IF(V358=Datos!$B$88,25,0)))))))/100)</f>
        <v>0</v>
      </c>
      <c r="X358" s="437"/>
      <c r="Y358" s="427"/>
      <c r="Z358" s="424"/>
      <c r="AA358" s="427"/>
      <c r="AB358" s="430"/>
      <c r="AC358" s="69"/>
    </row>
    <row r="359" spans="2:29" s="5" customFormat="1" ht="30" customHeight="1">
      <c r="B359" s="298" t="str">
        <f>IF(Menú!$C$7="","-",Menú!$C$7)</f>
        <v>-</v>
      </c>
      <c r="C359" s="438"/>
      <c r="D359" s="438" t="str">
        <f>IF(B359="-","-",VLOOKUP(B359,Datos!$B$3:$C$25,2,FALSE))</f>
        <v>-</v>
      </c>
      <c r="E359" s="441"/>
      <c r="F359" s="442"/>
      <c r="G359" s="245"/>
      <c r="H359" s="83"/>
      <c r="I359" s="84"/>
      <c r="J359" s="431"/>
      <c r="K359" s="431"/>
      <c r="L359" s="428" t="str">
        <f>IF(AND(J359=Datos!$B$186,K359=Datos!$B$193),Datos!$D$186,IF(AND(J359=Datos!$B$186,K359=Datos!$B$194),Datos!$E$186,IF(AND(J359=Datos!$B$186,K359=Datos!$B$195),Datos!$F$186,IF(AND(J359=Datos!$B$186,K359=Datos!$B$196),Datos!$G$186,IF(AND(J359=Datos!$B$186,K359=Datos!$B$197),Datos!$H$186,IF(AND(J359=Datos!$B$187,K359=Datos!$B$193),Datos!$D$187,IF(AND(J359=Datos!$B$187,K359=Datos!$B$194),Datos!$E$187,IF(AND(J359=Datos!$B$187,K359=Datos!$B$195),Datos!$F$187,IF(AND(J359=Datos!$B$187,K359=Datos!$B$196),Datos!$G$187,IF(AND(J359=Datos!$B$187,K359=Datos!$B$197),Datos!$H$187,IF(AND(J359=Datos!$B$188,K359=Datos!$B$193),Datos!$D$188,IF(AND(J359=Datos!$B$188,K359=Datos!$B$194),Datos!$E$188,IF(AND(J359=Datos!$B$188,K359=Datos!$B$195),Datos!$F$188,IF(AND(J359=Datos!$B$188,K359=Datos!$B$196),Datos!$G$188,IF(AND(J359=Datos!$B$188,K359=Datos!$B$197),Datos!$H$188,IF(AND(J359=Datos!$B$189,K359=Datos!$B$193),Datos!$D$189,IF(AND(J359=Datos!$B$189,K359=Datos!$B$194),Datos!$E$189,IF(AND(J359=Datos!$B$189,K359=Datos!$B$195),Datos!$F$189,IF(AND(J359=Datos!$B$189,K359=Datos!$B$196),Datos!$G$189,IF(AND(J359=Datos!$B$189,K359=Datos!$B$197),Datos!$H$189,IF(AND(J359=Datos!$B$190,K359=Datos!$B$193),Datos!$D$190,IF(AND(J359=Datos!$B$190,K359=Datos!$B$194),Datos!$E$190,IF(AND(J359=Datos!$B$190,K359=Datos!$B$195),Datos!$F$190,IF(AND(J359=Datos!$B$190,K359=Datos!$B$196),Datos!$G$190,IF(AND(J359=Datos!$B$190,K359=Datos!$B$197),Datos!$H$190,"-")))))))))))))))))))))))))</f>
        <v>-</v>
      </c>
      <c r="M359" s="84"/>
      <c r="N359" s="83"/>
      <c r="O359" s="83"/>
      <c r="P359" s="83"/>
      <c r="Q359" s="83"/>
      <c r="R359" s="84"/>
      <c r="S359" s="83"/>
      <c r="T359" s="83"/>
      <c r="U359" s="83"/>
      <c r="V359" s="83"/>
      <c r="W359" s="82">
        <f>((IF(S359=Datos!$B$83,0,IF(S359=Datos!$B$84,5,IF(S359=Datos!$B$85,10,IF(S359=Datos!$B$86,15,IF(S359=Datos!$B$87,20,IF(S359=Datos!$B$88,25,0)))))))/100)+((IF(T359=Datos!$B$83,0,IF(T359=Datos!$B$84,5,IF(T359=Datos!$B$85,10,IF(T359=Datos!$B$86,15,IF(T359=Datos!$B$87,20,IF(T359=Datos!$B$88,25,0)))))))/100)+((IF(U359=Datos!$B$83,0,IF(U359=Datos!$B$84,5,IF(U359=Datos!$B$85,10,IF(U359=Datos!$B$86,15,IF(U359=Datos!$B$87,20,IF(U359=Datos!$B$88,25,0)))))))/100)+((IF(V359=Datos!$B$83,0,IF(V359=Datos!$B$84,5,IF(V359=Datos!$B$85,10,IF(V359=Datos!$B$86,15,IF(V359=Datos!$B$87,20,IF(V359=Datos!$B$88,25,0)))))))/100)</f>
        <v>0</v>
      </c>
      <c r="X359" s="435">
        <f>IF(ISERROR((IF(R359=Datos!$B$80,W359,0)+IF(R360=Datos!$B$80,W360,0)+IF(R361=Datos!$B$80,W361,0)+IF(R362=Datos!$B$80,W362,0)+IF(R363=Datos!$B$80,W363,0)+IF(R364=Datos!$B$80,W364,0))/(IF(R359=Datos!$B$80,1,0)+IF(R360=Datos!$B$80,1,0)+IF(R361=Datos!$B$80,1,0)+IF(R362=Datos!$B$80,1,0)+IF(R363=Datos!$B$80,1,0)+IF(R364=Datos!$B$80,1,0))),0,(IF(R359=Datos!$B$80,W359,0)+IF(R360=Datos!$B$80,W360,0)+IF(R361=Datos!$B$80,W361,0)+IF(R362=Datos!$B$80,W362,0)+IF(R363=Datos!$B$80,W363,0)+IF(R364=Datos!$B$80,W364,0))/(IF(R359=Datos!$B$80,1,0)+IF(R360=Datos!$B$80,1,0)+IF(R361=Datos!$B$80,1,0)+IF(R362=Datos!$B$80,1,0)+IF(R363=Datos!$B$80,1,0)+IF(R364=Datos!$B$80,1,0)))</f>
        <v>0</v>
      </c>
      <c r="Y359" s="425" t="str">
        <f>IF(J359="","-",(IF(X359&gt;0,(IF(J359=Datos!$B$65,Datos!$B$65,IF(AND(J359=Datos!$B$66,X359&gt;0.49),Datos!$B$65,IF(AND(J359=Datos!$B$67,X359&gt;0.74),Datos!$B$65,IF(AND(J359=Datos!$B$67,X359&lt;0.75,X359&gt;0.49),Datos!$B$66,IF(AND(J359=Datos!$B$68,X359&gt;0.74),Datos!$B$66,IF(AND(J359=Datos!$B$68,X359&lt;0.75,X359&gt;0.49),Datos!$B$67,IF(AND(J359=Datos!$B$69,X359&gt;0.74),Datos!$B$67,IF(AND(J359=Datos!$B$69,X359&lt;0.75,X359&gt;0.49),Datos!$B$68,J359))))))))),J359)))</f>
        <v>-</v>
      </c>
      <c r="Z359" s="422">
        <f>IF(ISERROR((IF(R359=Datos!$B$79,W359,0)+IF(R360=Datos!$B$79,W360,0)+IF(R361=Datos!$B$79,W361,0)+IF(R362=Datos!$B$79,W362,0)+IF(R363=Datos!$B$79,W363,0)+IF(R364=Datos!$B$79,W364,0))/(IF(R359=Datos!$B$79,1,0)+IF(R360=Datos!$B$79,1,0)+IF(R361=Datos!$B$79,1,0)+IF(R362=Datos!$B$79,1,0)+IF(R363=Datos!$B$79,1,0)+IF(R364=Datos!$B$79,1,0))),0,(IF(R359=Datos!$B$79,W359,0)+IF(R360=Datos!$B$79,W360,0)+IF(R361=Datos!$B$79,W361,0)+IF(R362=Datos!$B$79,W362,0)+IF(R363=Datos!$B$79,W363,0)+IF(R364=Datos!$B$79,W364,0))/(IF(R359=Datos!$B$79,1,0)+IF(R360=Datos!$B$79,1,0)+IF(R361=Datos!$B$79,1,0)+IF(R362=Datos!$B$79,1,0)+IF(R363=Datos!$B$79,1,0)+IF(R364=Datos!$B$79,1,0)))</f>
        <v>0</v>
      </c>
      <c r="AA359" s="425" t="str">
        <f>IF(K359="","-",(IF(Z359&gt;0,(IF(K359=Datos!$B$72,Datos!$B$72,IF(AND(K359=Datos!$B$73,Z359&gt;0.49),Datos!$B$72,IF(AND(K359=Datos!$B$74,Z359&gt;0.74),Datos!$B$72,IF(AND(K359=Datos!$B$74,Z359&lt;0.75,Z359&gt;0.49),Datos!$B$73,IF(AND(K359=Datos!$B$75,Z359&gt;0.74),Datos!$B$73,IF(AND(K359=Datos!$B$75,Z359&lt;0.75,Z359&gt;0.49),Datos!$B$74,IF(AND(K359=Datos!$B$76,Z359&gt;0.74),Datos!$B$74,IF(AND(K359=Datos!$B$76,Z359&lt;0.75,Z359&gt;0.49),Datos!$B$75,K359))))))))),K359)))</f>
        <v>-</v>
      </c>
      <c r="AB359" s="428" t="str">
        <f>IF(AND(Y359=Datos!$B$186,AA359=Datos!$B$193),Datos!$D$186,IF(AND(Y359=Datos!$B$186,AA359=Datos!$B$194),Datos!$E$186,IF(AND(Y359=Datos!$B$186,AA359=Datos!$B$195),Datos!$F$186,IF(AND(Y359=Datos!$B$186,AA359=Datos!$B$196),Datos!$G$186,IF(AND(Y359=Datos!$B$186,AA359=Datos!$B$197),Datos!$H$186,IF(AND(Y359=Datos!$B$187,AA359=Datos!$B$193),Datos!$D$187,IF(AND(Y359=Datos!$B$187,AA359=Datos!$B$194),Datos!$E$187,IF(AND(Y359=Datos!$B$187,AA359=Datos!$B$195),Datos!$F$187,IF(AND(Y359=Datos!$B$187,AA359=Datos!$B$196),Datos!$G$187,IF(AND(Y359=Datos!$B$187,AA359=Datos!$B$197),Datos!$H$187,IF(AND(Y359=Datos!$B$188,AA359=Datos!$B$193),Datos!$D$188,IF(AND(Y359=Datos!$B$188,AA359=Datos!$B$194),Datos!$E$188,IF(AND(Y359=Datos!$B$188,AA359=Datos!$B$195),Datos!$F$188,IF(AND(Y359=Datos!$B$188,AA359=Datos!$B$196),Datos!$G$188,IF(AND(Y359=Datos!$B$188,AA359=Datos!$B$197),Datos!$H$188,IF(AND(Y359=Datos!$B$189,AA359=Datos!$B$193),Datos!$D$189,IF(AND(Y359=Datos!$B$189,AA359=Datos!$B$194),Datos!$E$189,IF(AND(Y359=Datos!$B$189,AA359=Datos!$B$195),Datos!$F$189,IF(AND(Y359=Datos!$B$189,AA359=Datos!$B$196),Datos!$G$189,IF(AND(Y359=Datos!$B$189,AA359=Datos!$B$197),Datos!$H$189,IF(AND(Y359=Datos!$B$190,AA359=Datos!$B$193),Datos!$D$190,IF(AND(Y359=Datos!$B$190,AA359=Datos!$B$194),Datos!$E$190,IF(AND(Y359=Datos!$B$190,AA359=Datos!$B$195),Datos!$F$190,IF(AND(Y359=Datos!$B$190,AA359=Datos!$B$196),Datos!$G$190,IF(AND(Y359=Datos!$B$190,AA359=Datos!$B$197),Datos!$H$190,"-")))))))))))))))))))))))))</f>
        <v>-</v>
      </c>
      <c r="AC359" s="61"/>
    </row>
    <row r="360" spans="2:29" s="5" customFormat="1" ht="30" customHeight="1">
      <c r="B360" s="299"/>
      <c r="C360" s="439"/>
      <c r="D360" s="439"/>
      <c r="E360" s="443"/>
      <c r="F360" s="444"/>
      <c r="G360" s="246"/>
      <c r="H360" s="62"/>
      <c r="I360" s="63"/>
      <c r="J360" s="432"/>
      <c r="K360" s="432"/>
      <c r="L360" s="429"/>
      <c r="M360" s="63"/>
      <c r="N360" s="62"/>
      <c r="O360" s="62"/>
      <c r="P360" s="62"/>
      <c r="Q360" s="62"/>
      <c r="R360" s="63"/>
      <c r="S360" s="62"/>
      <c r="T360" s="62"/>
      <c r="U360" s="62"/>
      <c r="V360" s="62"/>
      <c r="W360" s="64">
        <f>((IF(S360=Datos!$B$83,0,IF(S360=Datos!$B$84,5,IF(S360=Datos!$B$85,10,IF(S360=Datos!$B$86,15,IF(S360=Datos!$B$87,20,IF(S360=Datos!$B$88,25,0)))))))/100)+((IF(T360=Datos!$B$83,0,IF(T360=Datos!$B$84,5,IF(T360=Datos!$B$85,10,IF(T360=Datos!$B$86,15,IF(T360=Datos!$B$87,20,IF(T360=Datos!$B$88,25,0)))))))/100)+((IF(U360=Datos!$B$83,0,IF(U360=Datos!$B$84,5,IF(U360=Datos!$B$85,10,IF(U360=Datos!$B$86,15,IF(U360=Datos!$B$87,20,IF(U360=Datos!$B$88,25,0)))))))/100)+((IF(V360=Datos!$B$83,0,IF(V360=Datos!$B$84,5,IF(V360=Datos!$B$85,10,IF(V360=Datos!$B$86,15,IF(V360=Datos!$B$87,20,IF(V360=Datos!$B$88,25,0)))))))/100)</f>
        <v>0</v>
      </c>
      <c r="X360" s="436"/>
      <c r="Y360" s="426"/>
      <c r="Z360" s="423"/>
      <c r="AA360" s="426"/>
      <c r="AB360" s="429"/>
      <c r="AC360" s="65"/>
    </row>
    <row r="361" spans="2:29" s="5" customFormat="1" ht="30" customHeight="1">
      <c r="B361" s="299"/>
      <c r="C361" s="439"/>
      <c r="D361" s="439"/>
      <c r="E361" s="443"/>
      <c r="F361" s="444"/>
      <c r="G361" s="246"/>
      <c r="H361" s="62"/>
      <c r="I361" s="63"/>
      <c r="J361" s="432"/>
      <c r="K361" s="432"/>
      <c r="L361" s="429"/>
      <c r="M361" s="63"/>
      <c r="N361" s="62"/>
      <c r="O361" s="62"/>
      <c r="P361" s="62"/>
      <c r="Q361" s="62"/>
      <c r="R361" s="63"/>
      <c r="S361" s="62"/>
      <c r="T361" s="62"/>
      <c r="U361" s="62"/>
      <c r="V361" s="62"/>
      <c r="W361" s="64">
        <f>((IF(S361=Datos!$B$83,0,IF(S361=Datos!$B$84,5,IF(S361=Datos!$B$85,10,IF(S361=Datos!$B$86,15,IF(S361=Datos!$B$87,20,IF(S361=Datos!$B$88,25,0)))))))/100)+((IF(T361=Datos!$B$83,0,IF(T361=Datos!$B$84,5,IF(T361=Datos!$B$85,10,IF(T361=Datos!$B$86,15,IF(T361=Datos!$B$87,20,IF(T361=Datos!$B$88,25,0)))))))/100)+((IF(U361=Datos!$B$83,0,IF(U361=Datos!$B$84,5,IF(U361=Datos!$B$85,10,IF(U361=Datos!$B$86,15,IF(U361=Datos!$B$87,20,IF(U361=Datos!$B$88,25,0)))))))/100)+((IF(V361=Datos!$B$83,0,IF(V361=Datos!$B$84,5,IF(V361=Datos!$B$85,10,IF(V361=Datos!$B$86,15,IF(V361=Datos!$B$87,20,IF(V361=Datos!$B$88,25,0)))))))/100)</f>
        <v>0</v>
      </c>
      <c r="X361" s="436"/>
      <c r="Y361" s="426"/>
      <c r="Z361" s="423"/>
      <c r="AA361" s="426"/>
      <c r="AB361" s="429"/>
      <c r="AC361" s="65"/>
    </row>
    <row r="362" spans="2:29" s="5" customFormat="1" ht="30" customHeight="1">
      <c r="B362" s="299"/>
      <c r="C362" s="439"/>
      <c r="D362" s="439"/>
      <c r="E362" s="443"/>
      <c r="F362" s="444"/>
      <c r="G362" s="246"/>
      <c r="H362" s="62"/>
      <c r="I362" s="63"/>
      <c r="J362" s="432"/>
      <c r="K362" s="432"/>
      <c r="L362" s="429"/>
      <c r="M362" s="63"/>
      <c r="N362" s="62"/>
      <c r="O362" s="62"/>
      <c r="P362" s="62"/>
      <c r="Q362" s="62"/>
      <c r="R362" s="63"/>
      <c r="S362" s="62"/>
      <c r="T362" s="62"/>
      <c r="U362" s="62"/>
      <c r="V362" s="62"/>
      <c r="W362" s="64">
        <f>((IF(S362=Datos!$B$83,0,IF(S362=Datos!$B$84,5,IF(S362=Datos!$B$85,10,IF(S362=Datos!$B$86,15,IF(S362=Datos!$B$87,20,IF(S362=Datos!$B$88,25,0)))))))/100)+((IF(T362=Datos!$B$83,0,IF(T362=Datos!$B$84,5,IF(T362=Datos!$B$85,10,IF(T362=Datos!$B$86,15,IF(T362=Datos!$B$87,20,IF(T362=Datos!$B$88,25,0)))))))/100)+((IF(U362=Datos!$B$83,0,IF(U362=Datos!$B$84,5,IF(U362=Datos!$B$85,10,IF(U362=Datos!$B$86,15,IF(U362=Datos!$B$87,20,IF(U362=Datos!$B$88,25,0)))))))/100)+((IF(V362=Datos!$B$83,0,IF(V362=Datos!$B$84,5,IF(V362=Datos!$B$85,10,IF(V362=Datos!$B$86,15,IF(V362=Datos!$B$87,20,IF(V362=Datos!$B$88,25,0)))))))/100)</f>
        <v>0</v>
      </c>
      <c r="X362" s="436"/>
      <c r="Y362" s="426"/>
      <c r="Z362" s="423"/>
      <c r="AA362" s="426"/>
      <c r="AB362" s="429"/>
      <c r="AC362" s="65"/>
    </row>
    <row r="363" spans="2:29" s="5" customFormat="1" ht="30" customHeight="1">
      <c r="B363" s="299"/>
      <c r="C363" s="439"/>
      <c r="D363" s="439"/>
      <c r="E363" s="443"/>
      <c r="F363" s="444"/>
      <c r="G363" s="246"/>
      <c r="H363" s="62"/>
      <c r="I363" s="63"/>
      <c r="J363" s="432"/>
      <c r="K363" s="432"/>
      <c r="L363" s="429"/>
      <c r="M363" s="63"/>
      <c r="N363" s="62"/>
      <c r="O363" s="62"/>
      <c r="P363" s="62"/>
      <c r="Q363" s="62"/>
      <c r="R363" s="63"/>
      <c r="S363" s="62"/>
      <c r="T363" s="62"/>
      <c r="U363" s="62"/>
      <c r="V363" s="62"/>
      <c r="W363" s="64">
        <f>((IF(S363=Datos!$B$83,0,IF(S363=Datos!$B$84,5,IF(S363=Datos!$B$85,10,IF(S363=Datos!$B$86,15,IF(S363=Datos!$B$87,20,IF(S363=Datos!$B$88,25,0)))))))/100)+((IF(T363=Datos!$B$83,0,IF(T363=Datos!$B$84,5,IF(T363=Datos!$B$85,10,IF(T363=Datos!$B$86,15,IF(T363=Datos!$B$87,20,IF(T363=Datos!$B$88,25,0)))))))/100)+((IF(U363=Datos!$B$83,0,IF(U363=Datos!$B$84,5,IF(U363=Datos!$B$85,10,IF(U363=Datos!$B$86,15,IF(U363=Datos!$B$87,20,IF(U363=Datos!$B$88,25,0)))))))/100)+((IF(V363=Datos!$B$83,0,IF(V363=Datos!$B$84,5,IF(V363=Datos!$B$85,10,IF(V363=Datos!$B$86,15,IF(V363=Datos!$B$87,20,IF(V363=Datos!$B$88,25,0)))))))/100)</f>
        <v>0</v>
      </c>
      <c r="X363" s="436"/>
      <c r="Y363" s="426"/>
      <c r="Z363" s="423"/>
      <c r="AA363" s="426"/>
      <c r="AB363" s="429"/>
      <c r="AC363" s="65"/>
    </row>
    <row r="364" spans="2:29" s="5" customFormat="1" ht="30" customHeight="1" thickBot="1">
      <c r="B364" s="300"/>
      <c r="C364" s="440"/>
      <c r="D364" s="440"/>
      <c r="E364" s="445"/>
      <c r="F364" s="446"/>
      <c r="G364" s="247"/>
      <c r="H364" s="88"/>
      <c r="I364" s="86"/>
      <c r="J364" s="433"/>
      <c r="K364" s="433"/>
      <c r="L364" s="430"/>
      <c r="M364" s="86"/>
      <c r="N364" s="88"/>
      <c r="O364" s="88"/>
      <c r="P364" s="88"/>
      <c r="Q364" s="88"/>
      <c r="R364" s="86"/>
      <c r="S364" s="88"/>
      <c r="T364" s="88"/>
      <c r="U364" s="88"/>
      <c r="V364" s="88"/>
      <c r="W364" s="87">
        <f>((IF(S364=Datos!$B$83,0,IF(S364=Datos!$B$84,5,IF(S364=Datos!$B$85,10,IF(S364=Datos!$B$86,15,IF(S364=Datos!$B$87,20,IF(S364=Datos!$B$88,25,0)))))))/100)+((IF(T364=Datos!$B$83,0,IF(T364=Datos!$B$84,5,IF(T364=Datos!$B$85,10,IF(T364=Datos!$B$86,15,IF(T364=Datos!$B$87,20,IF(T364=Datos!$B$88,25,0)))))))/100)+((IF(U364=Datos!$B$83,0,IF(U364=Datos!$B$84,5,IF(U364=Datos!$B$85,10,IF(U364=Datos!$B$86,15,IF(U364=Datos!$B$87,20,IF(U364=Datos!$B$88,25,0)))))))/100)+((IF(V364=Datos!$B$83,0,IF(V364=Datos!$B$84,5,IF(V364=Datos!$B$85,10,IF(V364=Datos!$B$86,15,IF(V364=Datos!$B$87,20,IF(V364=Datos!$B$88,25,0)))))))/100)</f>
        <v>0</v>
      </c>
      <c r="X364" s="437"/>
      <c r="Y364" s="427"/>
      <c r="Z364" s="424"/>
      <c r="AA364" s="427"/>
      <c r="AB364" s="430"/>
      <c r="AC364" s="69"/>
    </row>
    <row r="365" spans="2:29" s="5" customFormat="1" ht="30" customHeight="1">
      <c r="B365" s="298" t="str">
        <f>IF(Menú!$C$7="","-",Menú!$C$7)</f>
        <v>-</v>
      </c>
      <c r="C365" s="438"/>
      <c r="D365" s="438" t="str">
        <f>IF(B365="-","-",VLOOKUP(B365,Datos!$B$3:$C$25,2,FALSE))</f>
        <v>-</v>
      </c>
      <c r="E365" s="441"/>
      <c r="F365" s="442"/>
      <c r="G365" s="245"/>
      <c r="H365" s="83"/>
      <c r="I365" s="84"/>
      <c r="J365" s="431"/>
      <c r="K365" s="431"/>
      <c r="L365" s="428" t="str">
        <f>IF(AND(J365=Datos!$B$186,K365=Datos!$B$193),Datos!$D$186,IF(AND(J365=Datos!$B$186,K365=Datos!$B$194),Datos!$E$186,IF(AND(J365=Datos!$B$186,K365=Datos!$B$195),Datos!$F$186,IF(AND(J365=Datos!$B$186,K365=Datos!$B$196),Datos!$G$186,IF(AND(J365=Datos!$B$186,K365=Datos!$B$197),Datos!$H$186,IF(AND(J365=Datos!$B$187,K365=Datos!$B$193),Datos!$D$187,IF(AND(J365=Datos!$B$187,K365=Datos!$B$194),Datos!$E$187,IF(AND(J365=Datos!$B$187,K365=Datos!$B$195),Datos!$F$187,IF(AND(J365=Datos!$B$187,K365=Datos!$B$196),Datos!$G$187,IF(AND(J365=Datos!$B$187,K365=Datos!$B$197),Datos!$H$187,IF(AND(J365=Datos!$B$188,K365=Datos!$B$193),Datos!$D$188,IF(AND(J365=Datos!$B$188,K365=Datos!$B$194),Datos!$E$188,IF(AND(J365=Datos!$B$188,K365=Datos!$B$195),Datos!$F$188,IF(AND(J365=Datos!$B$188,K365=Datos!$B$196),Datos!$G$188,IF(AND(J365=Datos!$B$188,K365=Datos!$B$197),Datos!$H$188,IF(AND(J365=Datos!$B$189,K365=Datos!$B$193),Datos!$D$189,IF(AND(J365=Datos!$B$189,K365=Datos!$B$194),Datos!$E$189,IF(AND(J365=Datos!$B$189,K365=Datos!$B$195),Datos!$F$189,IF(AND(J365=Datos!$B$189,K365=Datos!$B$196),Datos!$G$189,IF(AND(J365=Datos!$B$189,K365=Datos!$B$197),Datos!$H$189,IF(AND(J365=Datos!$B$190,K365=Datos!$B$193),Datos!$D$190,IF(AND(J365=Datos!$B$190,K365=Datos!$B$194),Datos!$E$190,IF(AND(J365=Datos!$B$190,K365=Datos!$B$195),Datos!$F$190,IF(AND(J365=Datos!$B$190,K365=Datos!$B$196),Datos!$G$190,IF(AND(J365=Datos!$B$190,K365=Datos!$B$197),Datos!$H$190,"-")))))))))))))))))))))))))</f>
        <v>-</v>
      </c>
      <c r="M365" s="84"/>
      <c r="N365" s="83"/>
      <c r="O365" s="83"/>
      <c r="P365" s="83"/>
      <c r="Q365" s="83"/>
      <c r="R365" s="84"/>
      <c r="S365" s="83"/>
      <c r="T365" s="83"/>
      <c r="U365" s="83"/>
      <c r="V365" s="83"/>
      <c r="W365" s="82">
        <f>((IF(S365=Datos!$B$83,0,IF(S365=Datos!$B$84,5,IF(S365=Datos!$B$85,10,IF(S365=Datos!$B$86,15,IF(S365=Datos!$B$87,20,IF(S365=Datos!$B$88,25,0)))))))/100)+((IF(T365=Datos!$B$83,0,IF(T365=Datos!$B$84,5,IF(T365=Datos!$B$85,10,IF(T365=Datos!$B$86,15,IF(T365=Datos!$B$87,20,IF(T365=Datos!$B$88,25,0)))))))/100)+((IF(U365=Datos!$B$83,0,IF(U365=Datos!$B$84,5,IF(U365=Datos!$B$85,10,IF(U365=Datos!$B$86,15,IF(U365=Datos!$B$87,20,IF(U365=Datos!$B$88,25,0)))))))/100)+((IF(V365=Datos!$B$83,0,IF(V365=Datos!$B$84,5,IF(V365=Datos!$B$85,10,IF(V365=Datos!$B$86,15,IF(V365=Datos!$B$87,20,IF(V365=Datos!$B$88,25,0)))))))/100)</f>
        <v>0</v>
      </c>
      <c r="X365" s="435">
        <f>IF(ISERROR((IF(R365=Datos!$B$80,W365,0)+IF(R366=Datos!$B$80,W366,0)+IF(R367=Datos!$B$80,W367,0)+IF(R368=Datos!$B$80,W368,0)+IF(R369=Datos!$B$80,W369,0)+IF(R370=Datos!$B$80,W370,0))/(IF(R365=Datos!$B$80,1,0)+IF(R366=Datos!$B$80,1,0)+IF(R367=Datos!$B$80,1,0)+IF(R368=Datos!$B$80,1,0)+IF(R369=Datos!$B$80,1,0)+IF(R370=Datos!$B$80,1,0))),0,(IF(R365=Datos!$B$80,W365,0)+IF(R366=Datos!$B$80,W366,0)+IF(R367=Datos!$B$80,W367,0)+IF(R368=Datos!$B$80,W368,0)+IF(R369=Datos!$B$80,W369,0)+IF(R370=Datos!$B$80,W370,0))/(IF(R365=Datos!$B$80,1,0)+IF(R366=Datos!$B$80,1,0)+IF(R367=Datos!$B$80,1,0)+IF(R368=Datos!$B$80,1,0)+IF(R369=Datos!$B$80,1,0)+IF(R370=Datos!$B$80,1,0)))</f>
        <v>0</v>
      </c>
      <c r="Y365" s="425" t="str">
        <f>IF(J365="","-",(IF(X365&gt;0,(IF(J365=Datos!$B$65,Datos!$B$65,IF(AND(J365=Datos!$B$66,X365&gt;0.49),Datos!$B$65,IF(AND(J365=Datos!$B$67,X365&gt;0.74),Datos!$B$65,IF(AND(J365=Datos!$B$67,X365&lt;0.75,X365&gt;0.49),Datos!$B$66,IF(AND(J365=Datos!$B$68,X365&gt;0.74),Datos!$B$66,IF(AND(J365=Datos!$B$68,X365&lt;0.75,X365&gt;0.49),Datos!$B$67,IF(AND(J365=Datos!$B$69,X365&gt;0.74),Datos!$B$67,IF(AND(J365=Datos!$B$69,X365&lt;0.75,X365&gt;0.49),Datos!$B$68,J365))))))))),J365)))</f>
        <v>-</v>
      </c>
      <c r="Z365" s="422">
        <f>IF(ISERROR((IF(R365=Datos!$B$79,W365,0)+IF(R366=Datos!$B$79,W366,0)+IF(R367=Datos!$B$79,W367,0)+IF(R368=Datos!$B$79,W368,0)+IF(R369=Datos!$B$79,W369,0)+IF(R370=Datos!$B$79,W370,0))/(IF(R365=Datos!$B$79,1,0)+IF(R366=Datos!$B$79,1,0)+IF(R367=Datos!$B$79,1,0)+IF(R368=Datos!$B$79,1,0)+IF(R369=Datos!$B$79,1,0)+IF(R370=Datos!$B$79,1,0))),0,(IF(R365=Datos!$B$79,W365,0)+IF(R366=Datos!$B$79,W366,0)+IF(R367=Datos!$B$79,W367,0)+IF(R368=Datos!$B$79,W368,0)+IF(R369=Datos!$B$79,W369,0)+IF(R370=Datos!$B$79,W370,0))/(IF(R365=Datos!$B$79,1,0)+IF(R366=Datos!$B$79,1,0)+IF(R367=Datos!$B$79,1,0)+IF(R368=Datos!$B$79,1,0)+IF(R369=Datos!$B$79,1,0)+IF(R370=Datos!$B$79,1,0)))</f>
        <v>0</v>
      </c>
      <c r="AA365" s="425" t="str">
        <f>IF(K365="","-",(IF(Z365&gt;0,(IF(K365=Datos!$B$72,Datos!$B$72,IF(AND(K365=Datos!$B$73,Z365&gt;0.49),Datos!$B$72,IF(AND(K365=Datos!$B$74,Z365&gt;0.74),Datos!$B$72,IF(AND(K365=Datos!$B$74,Z365&lt;0.75,Z365&gt;0.49),Datos!$B$73,IF(AND(K365=Datos!$B$75,Z365&gt;0.74),Datos!$B$73,IF(AND(K365=Datos!$B$75,Z365&lt;0.75,Z365&gt;0.49),Datos!$B$74,IF(AND(K365=Datos!$B$76,Z365&gt;0.74),Datos!$B$74,IF(AND(K365=Datos!$B$76,Z365&lt;0.75,Z365&gt;0.49),Datos!$B$75,K365))))))))),K365)))</f>
        <v>-</v>
      </c>
      <c r="AB365" s="428" t="str">
        <f>IF(AND(Y365=Datos!$B$186,AA365=Datos!$B$193),Datos!$D$186,IF(AND(Y365=Datos!$B$186,AA365=Datos!$B$194),Datos!$E$186,IF(AND(Y365=Datos!$B$186,AA365=Datos!$B$195),Datos!$F$186,IF(AND(Y365=Datos!$B$186,AA365=Datos!$B$196),Datos!$G$186,IF(AND(Y365=Datos!$B$186,AA365=Datos!$B$197),Datos!$H$186,IF(AND(Y365=Datos!$B$187,AA365=Datos!$B$193),Datos!$D$187,IF(AND(Y365=Datos!$B$187,AA365=Datos!$B$194),Datos!$E$187,IF(AND(Y365=Datos!$B$187,AA365=Datos!$B$195),Datos!$F$187,IF(AND(Y365=Datos!$B$187,AA365=Datos!$B$196),Datos!$G$187,IF(AND(Y365=Datos!$B$187,AA365=Datos!$B$197),Datos!$H$187,IF(AND(Y365=Datos!$B$188,AA365=Datos!$B$193),Datos!$D$188,IF(AND(Y365=Datos!$B$188,AA365=Datos!$B$194),Datos!$E$188,IF(AND(Y365=Datos!$B$188,AA365=Datos!$B$195),Datos!$F$188,IF(AND(Y365=Datos!$B$188,AA365=Datos!$B$196),Datos!$G$188,IF(AND(Y365=Datos!$B$188,AA365=Datos!$B$197),Datos!$H$188,IF(AND(Y365=Datos!$B$189,AA365=Datos!$B$193),Datos!$D$189,IF(AND(Y365=Datos!$B$189,AA365=Datos!$B$194),Datos!$E$189,IF(AND(Y365=Datos!$B$189,AA365=Datos!$B$195),Datos!$F$189,IF(AND(Y365=Datos!$B$189,AA365=Datos!$B$196),Datos!$G$189,IF(AND(Y365=Datos!$B$189,AA365=Datos!$B$197),Datos!$H$189,IF(AND(Y365=Datos!$B$190,AA365=Datos!$B$193),Datos!$D$190,IF(AND(Y365=Datos!$B$190,AA365=Datos!$B$194),Datos!$E$190,IF(AND(Y365=Datos!$B$190,AA365=Datos!$B$195),Datos!$F$190,IF(AND(Y365=Datos!$B$190,AA365=Datos!$B$196),Datos!$G$190,IF(AND(Y365=Datos!$B$190,AA365=Datos!$B$197),Datos!$H$190,"-")))))))))))))))))))))))))</f>
        <v>-</v>
      </c>
      <c r="AC365" s="61"/>
    </row>
    <row r="366" spans="2:29" s="5" customFormat="1" ht="30" customHeight="1">
      <c r="B366" s="299"/>
      <c r="C366" s="439"/>
      <c r="D366" s="439"/>
      <c r="E366" s="443"/>
      <c r="F366" s="444"/>
      <c r="G366" s="246"/>
      <c r="H366" s="62"/>
      <c r="I366" s="63"/>
      <c r="J366" s="432"/>
      <c r="K366" s="432"/>
      <c r="L366" s="429"/>
      <c r="M366" s="63"/>
      <c r="N366" s="62"/>
      <c r="O366" s="62"/>
      <c r="P366" s="62"/>
      <c r="Q366" s="62"/>
      <c r="R366" s="63"/>
      <c r="S366" s="62"/>
      <c r="T366" s="62"/>
      <c r="U366" s="62"/>
      <c r="V366" s="62"/>
      <c r="W366" s="64">
        <f>((IF(S366=Datos!$B$83,0,IF(S366=Datos!$B$84,5,IF(S366=Datos!$B$85,10,IF(S366=Datos!$B$86,15,IF(S366=Datos!$B$87,20,IF(S366=Datos!$B$88,25,0)))))))/100)+((IF(T366=Datos!$B$83,0,IF(T366=Datos!$B$84,5,IF(T366=Datos!$B$85,10,IF(T366=Datos!$B$86,15,IF(T366=Datos!$B$87,20,IF(T366=Datos!$B$88,25,0)))))))/100)+((IF(U366=Datos!$B$83,0,IF(U366=Datos!$B$84,5,IF(U366=Datos!$B$85,10,IF(U366=Datos!$B$86,15,IF(U366=Datos!$B$87,20,IF(U366=Datos!$B$88,25,0)))))))/100)+((IF(V366=Datos!$B$83,0,IF(V366=Datos!$B$84,5,IF(V366=Datos!$B$85,10,IF(V366=Datos!$B$86,15,IF(V366=Datos!$B$87,20,IF(V366=Datos!$B$88,25,0)))))))/100)</f>
        <v>0</v>
      </c>
      <c r="X366" s="436"/>
      <c r="Y366" s="426"/>
      <c r="Z366" s="423"/>
      <c r="AA366" s="426"/>
      <c r="AB366" s="429"/>
      <c r="AC366" s="65"/>
    </row>
    <row r="367" spans="2:29" s="5" customFormat="1" ht="30" customHeight="1">
      <c r="B367" s="299"/>
      <c r="C367" s="439"/>
      <c r="D367" s="439"/>
      <c r="E367" s="443"/>
      <c r="F367" s="444"/>
      <c r="G367" s="246"/>
      <c r="H367" s="62"/>
      <c r="I367" s="63"/>
      <c r="J367" s="432"/>
      <c r="K367" s="432"/>
      <c r="L367" s="429"/>
      <c r="M367" s="63"/>
      <c r="N367" s="62"/>
      <c r="O367" s="62"/>
      <c r="P367" s="62"/>
      <c r="Q367" s="62"/>
      <c r="R367" s="63"/>
      <c r="S367" s="62"/>
      <c r="T367" s="62"/>
      <c r="U367" s="62"/>
      <c r="V367" s="62"/>
      <c r="W367" s="64">
        <f>((IF(S367=Datos!$B$83,0,IF(S367=Datos!$B$84,5,IF(S367=Datos!$B$85,10,IF(S367=Datos!$B$86,15,IF(S367=Datos!$B$87,20,IF(S367=Datos!$B$88,25,0)))))))/100)+((IF(T367=Datos!$B$83,0,IF(T367=Datos!$B$84,5,IF(T367=Datos!$B$85,10,IF(T367=Datos!$B$86,15,IF(T367=Datos!$B$87,20,IF(T367=Datos!$B$88,25,0)))))))/100)+((IF(U367=Datos!$B$83,0,IF(U367=Datos!$B$84,5,IF(U367=Datos!$B$85,10,IF(U367=Datos!$B$86,15,IF(U367=Datos!$B$87,20,IF(U367=Datos!$B$88,25,0)))))))/100)+((IF(V367=Datos!$B$83,0,IF(V367=Datos!$B$84,5,IF(V367=Datos!$B$85,10,IF(V367=Datos!$B$86,15,IF(V367=Datos!$B$87,20,IF(V367=Datos!$B$88,25,0)))))))/100)</f>
        <v>0</v>
      </c>
      <c r="X367" s="436"/>
      <c r="Y367" s="426"/>
      <c r="Z367" s="423"/>
      <c r="AA367" s="426"/>
      <c r="AB367" s="429"/>
      <c r="AC367" s="65"/>
    </row>
    <row r="368" spans="2:29" s="5" customFormat="1" ht="30" customHeight="1">
      <c r="B368" s="299"/>
      <c r="C368" s="439"/>
      <c r="D368" s="439"/>
      <c r="E368" s="443"/>
      <c r="F368" s="444"/>
      <c r="G368" s="246"/>
      <c r="H368" s="62"/>
      <c r="I368" s="63"/>
      <c r="J368" s="432"/>
      <c r="K368" s="432"/>
      <c r="L368" s="429"/>
      <c r="M368" s="63"/>
      <c r="N368" s="62"/>
      <c r="O368" s="62"/>
      <c r="P368" s="62"/>
      <c r="Q368" s="62"/>
      <c r="R368" s="63"/>
      <c r="S368" s="62"/>
      <c r="T368" s="62"/>
      <c r="U368" s="62"/>
      <c r="V368" s="62"/>
      <c r="W368" s="64">
        <f>((IF(S368=Datos!$B$83,0,IF(S368=Datos!$B$84,5,IF(S368=Datos!$B$85,10,IF(S368=Datos!$B$86,15,IF(S368=Datos!$B$87,20,IF(S368=Datos!$B$88,25,0)))))))/100)+((IF(T368=Datos!$B$83,0,IF(T368=Datos!$B$84,5,IF(T368=Datos!$B$85,10,IF(T368=Datos!$B$86,15,IF(T368=Datos!$B$87,20,IF(T368=Datos!$B$88,25,0)))))))/100)+((IF(U368=Datos!$B$83,0,IF(U368=Datos!$B$84,5,IF(U368=Datos!$B$85,10,IF(U368=Datos!$B$86,15,IF(U368=Datos!$B$87,20,IF(U368=Datos!$B$88,25,0)))))))/100)+((IF(V368=Datos!$B$83,0,IF(V368=Datos!$B$84,5,IF(V368=Datos!$B$85,10,IF(V368=Datos!$B$86,15,IF(V368=Datos!$B$87,20,IF(V368=Datos!$B$88,25,0)))))))/100)</f>
        <v>0</v>
      </c>
      <c r="X368" s="436"/>
      <c r="Y368" s="426"/>
      <c r="Z368" s="423"/>
      <c r="AA368" s="426"/>
      <c r="AB368" s="429"/>
      <c r="AC368" s="65"/>
    </row>
    <row r="369" spans="2:29" s="5" customFormat="1" ht="30" customHeight="1">
      <c r="B369" s="299"/>
      <c r="C369" s="439"/>
      <c r="D369" s="439"/>
      <c r="E369" s="443"/>
      <c r="F369" s="444"/>
      <c r="G369" s="246"/>
      <c r="H369" s="62"/>
      <c r="I369" s="63"/>
      <c r="J369" s="432"/>
      <c r="K369" s="432"/>
      <c r="L369" s="429"/>
      <c r="M369" s="63"/>
      <c r="N369" s="62"/>
      <c r="O369" s="62"/>
      <c r="P369" s="62"/>
      <c r="Q369" s="62"/>
      <c r="R369" s="63"/>
      <c r="S369" s="62"/>
      <c r="T369" s="62"/>
      <c r="U369" s="62"/>
      <c r="V369" s="62"/>
      <c r="W369" s="64">
        <f>((IF(S369=Datos!$B$83,0,IF(S369=Datos!$B$84,5,IF(S369=Datos!$B$85,10,IF(S369=Datos!$B$86,15,IF(S369=Datos!$B$87,20,IF(S369=Datos!$B$88,25,0)))))))/100)+((IF(T369=Datos!$B$83,0,IF(T369=Datos!$B$84,5,IF(T369=Datos!$B$85,10,IF(T369=Datos!$B$86,15,IF(T369=Datos!$B$87,20,IF(T369=Datos!$B$88,25,0)))))))/100)+((IF(U369=Datos!$B$83,0,IF(U369=Datos!$B$84,5,IF(U369=Datos!$B$85,10,IF(U369=Datos!$B$86,15,IF(U369=Datos!$B$87,20,IF(U369=Datos!$B$88,25,0)))))))/100)+((IF(V369=Datos!$B$83,0,IF(V369=Datos!$B$84,5,IF(V369=Datos!$B$85,10,IF(V369=Datos!$B$86,15,IF(V369=Datos!$B$87,20,IF(V369=Datos!$B$88,25,0)))))))/100)</f>
        <v>0</v>
      </c>
      <c r="X369" s="436"/>
      <c r="Y369" s="426"/>
      <c r="Z369" s="423"/>
      <c r="AA369" s="426"/>
      <c r="AB369" s="429"/>
      <c r="AC369" s="65"/>
    </row>
    <row r="370" spans="2:29" s="5" customFormat="1" ht="30" customHeight="1" thickBot="1">
      <c r="B370" s="300"/>
      <c r="C370" s="440"/>
      <c r="D370" s="440"/>
      <c r="E370" s="445"/>
      <c r="F370" s="446"/>
      <c r="G370" s="247"/>
      <c r="H370" s="88"/>
      <c r="I370" s="86"/>
      <c r="J370" s="433"/>
      <c r="K370" s="433"/>
      <c r="L370" s="430"/>
      <c r="M370" s="86"/>
      <c r="N370" s="88"/>
      <c r="O370" s="88"/>
      <c r="P370" s="88"/>
      <c r="Q370" s="88"/>
      <c r="R370" s="86"/>
      <c r="S370" s="88"/>
      <c r="T370" s="88"/>
      <c r="U370" s="88"/>
      <c r="V370" s="88"/>
      <c r="W370" s="87">
        <f>((IF(S370=Datos!$B$83,0,IF(S370=Datos!$B$84,5,IF(S370=Datos!$B$85,10,IF(S370=Datos!$B$86,15,IF(S370=Datos!$B$87,20,IF(S370=Datos!$B$88,25,0)))))))/100)+((IF(T370=Datos!$B$83,0,IF(T370=Datos!$B$84,5,IF(T370=Datos!$B$85,10,IF(T370=Datos!$B$86,15,IF(T370=Datos!$B$87,20,IF(T370=Datos!$B$88,25,0)))))))/100)+((IF(U370=Datos!$B$83,0,IF(U370=Datos!$B$84,5,IF(U370=Datos!$B$85,10,IF(U370=Datos!$B$86,15,IF(U370=Datos!$B$87,20,IF(U370=Datos!$B$88,25,0)))))))/100)+((IF(V370=Datos!$B$83,0,IF(V370=Datos!$B$84,5,IF(V370=Datos!$B$85,10,IF(V370=Datos!$B$86,15,IF(V370=Datos!$B$87,20,IF(V370=Datos!$B$88,25,0)))))))/100)</f>
        <v>0</v>
      </c>
      <c r="X370" s="437"/>
      <c r="Y370" s="427"/>
      <c r="Z370" s="424"/>
      <c r="AA370" s="427"/>
      <c r="AB370" s="430"/>
      <c r="AC370" s="69"/>
    </row>
    <row r="371" spans="2:29" s="5" customFormat="1" ht="30" customHeight="1">
      <c r="B371" s="298" t="str">
        <f>IF(Menú!$C$7="","-",Menú!$C$7)</f>
        <v>-</v>
      </c>
      <c r="C371" s="438"/>
      <c r="D371" s="438" t="str">
        <f>IF(B371="-","-",VLOOKUP(B371,Datos!$B$3:$C$25,2,FALSE))</f>
        <v>-</v>
      </c>
      <c r="E371" s="441"/>
      <c r="F371" s="442"/>
      <c r="G371" s="245"/>
      <c r="H371" s="83"/>
      <c r="I371" s="84"/>
      <c r="J371" s="431"/>
      <c r="K371" s="431"/>
      <c r="L371" s="428" t="str">
        <f>IF(AND(J371=Datos!$B$186,K371=Datos!$B$193),Datos!$D$186,IF(AND(J371=Datos!$B$186,K371=Datos!$B$194),Datos!$E$186,IF(AND(J371=Datos!$B$186,K371=Datos!$B$195),Datos!$F$186,IF(AND(J371=Datos!$B$186,K371=Datos!$B$196),Datos!$G$186,IF(AND(J371=Datos!$B$186,K371=Datos!$B$197),Datos!$H$186,IF(AND(J371=Datos!$B$187,K371=Datos!$B$193),Datos!$D$187,IF(AND(J371=Datos!$B$187,K371=Datos!$B$194),Datos!$E$187,IF(AND(J371=Datos!$B$187,K371=Datos!$B$195),Datos!$F$187,IF(AND(J371=Datos!$B$187,K371=Datos!$B$196),Datos!$G$187,IF(AND(J371=Datos!$B$187,K371=Datos!$B$197),Datos!$H$187,IF(AND(J371=Datos!$B$188,K371=Datos!$B$193),Datos!$D$188,IF(AND(J371=Datos!$B$188,K371=Datos!$B$194),Datos!$E$188,IF(AND(J371=Datos!$B$188,K371=Datos!$B$195),Datos!$F$188,IF(AND(J371=Datos!$B$188,K371=Datos!$B$196),Datos!$G$188,IF(AND(J371=Datos!$B$188,K371=Datos!$B$197),Datos!$H$188,IF(AND(J371=Datos!$B$189,K371=Datos!$B$193),Datos!$D$189,IF(AND(J371=Datos!$B$189,K371=Datos!$B$194),Datos!$E$189,IF(AND(J371=Datos!$B$189,K371=Datos!$B$195),Datos!$F$189,IF(AND(J371=Datos!$B$189,K371=Datos!$B$196),Datos!$G$189,IF(AND(J371=Datos!$B$189,K371=Datos!$B$197),Datos!$H$189,IF(AND(J371=Datos!$B$190,K371=Datos!$B$193),Datos!$D$190,IF(AND(J371=Datos!$B$190,K371=Datos!$B$194),Datos!$E$190,IF(AND(J371=Datos!$B$190,K371=Datos!$B$195),Datos!$F$190,IF(AND(J371=Datos!$B$190,K371=Datos!$B$196),Datos!$G$190,IF(AND(J371=Datos!$B$190,K371=Datos!$B$197),Datos!$H$190,"-")))))))))))))))))))))))))</f>
        <v>-</v>
      </c>
      <c r="M371" s="84"/>
      <c r="N371" s="83"/>
      <c r="O371" s="83"/>
      <c r="P371" s="83"/>
      <c r="Q371" s="83"/>
      <c r="R371" s="84"/>
      <c r="S371" s="83"/>
      <c r="T371" s="83"/>
      <c r="U371" s="83"/>
      <c r="V371" s="83"/>
      <c r="W371" s="82">
        <f>((IF(S371=Datos!$B$83,0,IF(S371=Datos!$B$84,5,IF(S371=Datos!$B$85,10,IF(S371=Datos!$B$86,15,IF(S371=Datos!$B$87,20,IF(S371=Datos!$B$88,25,0)))))))/100)+((IF(T371=Datos!$B$83,0,IF(T371=Datos!$B$84,5,IF(T371=Datos!$B$85,10,IF(T371=Datos!$B$86,15,IF(T371=Datos!$B$87,20,IF(T371=Datos!$B$88,25,0)))))))/100)+((IF(U371=Datos!$B$83,0,IF(U371=Datos!$B$84,5,IF(U371=Datos!$B$85,10,IF(U371=Datos!$B$86,15,IF(U371=Datos!$B$87,20,IF(U371=Datos!$B$88,25,0)))))))/100)+((IF(V371=Datos!$B$83,0,IF(V371=Datos!$B$84,5,IF(V371=Datos!$B$85,10,IF(V371=Datos!$B$86,15,IF(V371=Datos!$B$87,20,IF(V371=Datos!$B$88,25,0)))))))/100)</f>
        <v>0</v>
      </c>
      <c r="X371" s="435">
        <f>IF(ISERROR((IF(R371=Datos!$B$80,W371,0)+IF(R372=Datos!$B$80,W372,0)+IF(R373=Datos!$B$80,W373,0)+IF(R374=Datos!$B$80,W374,0)+IF(R375=Datos!$B$80,W375,0)+IF(R376=Datos!$B$80,W376,0))/(IF(R371=Datos!$B$80,1,0)+IF(R372=Datos!$B$80,1,0)+IF(R373=Datos!$B$80,1,0)+IF(R374=Datos!$B$80,1,0)+IF(R375=Datos!$B$80,1,0)+IF(R376=Datos!$B$80,1,0))),0,(IF(R371=Datos!$B$80,W371,0)+IF(R372=Datos!$B$80,W372,0)+IF(R373=Datos!$B$80,W373,0)+IF(R374=Datos!$B$80,W374,0)+IF(R375=Datos!$B$80,W375,0)+IF(R376=Datos!$B$80,W376,0))/(IF(R371=Datos!$B$80,1,0)+IF(R372=Datos!$B$80,1,0)+IF(R373=Datos!$B$80,1,0)+IF(R374=Datos!$B$80,1,0)+IF(R375=Datos!$B$80,1,0)+IF(R376=Datos!$B$80,1,0)))</f>
        <v>0</v>
      </c>
      <c r="Y371" s="425" t="str">
        <f>IF(J371="","-",(IF(X371&gt;0,(IF(J371=Datos!$B$65,Datos!$B$65,IF(AND(J371=Datos!$B$66,X371&gt;0.49),Datos!$B$65,IF(AND(J371=Datos!$B$67,X371&gt;0.74),Datos!$B$65,IF(AND(J371=Datos!$B$67,X371&lt;0.75,X371&gt;0.49),Datos!$B$66,IF(AND(J371=Datos!$B$68,X371&gt;0.74),Datos!$B$66,IF(AND(J371=Datos!$B$68,X371&lt;0.75,X371&gt;0.49),Datos!$B$67,IF(AND(J371=Datos!$B$69,X371&gt;0.74),Datos!$B$67,IF(AND(J371=Datos!$B$69,X371&lt;0.75,X371&gt;0.49),Datos!$B$68,J371))))))))),J371)))</f>
        <v>-</v>
      </c>
      <c r="Z371" s="422">
        <f>IF(ISERROR((IF(R371=Datos!$B$79,W371,0)+IF(R372=Datos!$B$79,W372,0)+IF(R373=Datos!$B$79,W373,0)+IF(R374=Datos!$B$79,W374,0)+IF(R375=Datos!$B$79,W375,0)+IF(R376=Datos!$B$79,W376,0))/(IF(R371=Datos!$B$79,1,0)+IF(R372=Datos!$B$79,1,0)+IF(R373=Datos!$B$79,1,0)+IF(R374=Datos!$B$79,1,0)+IF(R375=Datos!$B$79,1,0)+IF(R376=Datos!$B$79,1,0))),0,(IF(R371=Datos!$B$79,W371,0)+IF(R372=Datos!$B$79,W372,0)+IF(R373=Datos!$B$79,W373,0)+IF(R374=Datos!$B$79,W374,0)+IF(R375=Datos!$B$79,W375,0)+IF(R376=Datos!$B$79,W376,0))/(IF(R371=Datos!$B$79,1,0)+IF(R372=Datos!$B$79,1,0)+IF(R373=Datos!$B$79,1,0)+IF(R374=Datos!$B$79,1,0)+IF(R375=Datos!$B$79,1,0)+IF(R376=Datos!$B$79,1,0)))</f>
        <v>0</v>
      </c>
      <c r="AA371" s="425" t="str">
        <f>IF(K371="","-",(IF(Z371&gt;0,(IF(K371=Datos!$B$72,Datos!$B$72,IF(AND(K371=Datos!$B$73,Z371&gt;0.49),Datos!$B$72,IF(AND(K371=Datos!$B$74,Z371&gt;0.74),Datos!$B$72,IF(AND(K371=Datos!$B$74,Z371&lt;0.75,Z371&gt;0.49),Datos!$B$73,IF(AND(K371=Datos!$B$75,Z371&gt;0.74),Datos!$B$73,IF(AND(K371=Datos!$B$75,Z371&lt;0.75,Z371&gt;0.49),Datos!$B$74,IF(AND(K371=Datos!$B$76,Z371&gt;0.74),Datos!$B$74,IF(AND(K371=Datos!$B$76,Z371&lt;0.75,Z371&gt;0.49),Datos!$B$75,K371))))))))),K371)))</f>
        <v>-</v>
      </c>
      <c r="AB371" s="428" t="str">
        <f>IF(AND(Y371=Datos!$B$186,AA371=Datos!$B$193),Datos!$D$186,IF(AND(Y371=Datos!$B$186,AA371=Datos!$B$194),Datos!$E$186,IF(AND(Y371=Datos!$B$186,AA371=Datos!$B$195),Datos!$F$186,IF(AND(Y371=Datos!$B$186,AA371=Datos!$B$196),Datos!$G$186,IF(AND(Y371=Datos!$B$186,AA371=Datos!$B$197),Datos!$H$186,IF(AND(Y371=Datos!$B$187,AA371=Datos!$B$193),Datos!$D$187,IF(AND(Y371=Datos!$B$187,AA371=Datos!$B$194),Datos!$E$187,IF(AND(Y371=Datos!$B$187,AA371=Datos!$B$195),Datos!$F$187,IF(AND(Y371=Datos!$B$187,AA371=Datos!$B$196),Datos!$G$187,IF(AND(Y371=Datos!$B$187,AA371=Datos!$B$197),Datos!$H$187,IF(AND(Y371=Datos!$B$188,AA371=Datos!$B$193),Datos!$D$188,IF(AND(Y371=Datos!$B$188,AA371=Datos!$B$194),Datos!$E$188,IF(AND(Y371=Datos!$B$188,AA371=Datos!$B$195),Datos!$F$188,IF(AND(Y371=Datos!$B$188,AA371=Datos!$B$196),Datos!$G$188,IF(AND(Y371=Datos!$B$188,AA371=Datos!$B$197),Datos!$H$188,IF(AND(Y371=Datos!$B$189,AA371=Datos!$B$193),Datos!$D$189,IF(AND(Y371=Datos!$B$189,AA371=Datos!$B$194),Datos!$E$189,IF(AND(Y371=Datos!$B$189,AA371=Datos!$B$195),Datos!$F$189,IF(AND(Y371=Datos!$B$189,AA371=Datos!$B$196),Datos!$G$189,IF(AND(Y371=Datos!$B$189,AA371=Datos!$B$197),Datos!$H$189,IF(AND(Y371=Datos!$B$190,AA371=Datos!$B$193),Datos!$D$190,IF(AND(Y371=Datos!$B$190,AA371=Datos!$B$194),Datos!$E$190,IF(AND(Y371=Datos!$B$190,AA371=Datos!$B$195),Datos!$F$190,IF(AND(Y371=Datos!$B$190,AA371=Datos!$B$196),Datos!$G$190,IF(AND(Y371=Datos!$B$190,AA371=Datos!$B$197),Datos!$H$190,"-")))))))))))))))))))))))))</f>
        <v>-</v>
      </c>
      <c r="AC371" s="61"/>
    </row>
    <row r="372" spans="2:29" s="5" customFormat="1" ht="30" customHeight="1">
      <c r="B372" s="299"/>
      <c r="C372" s="439"/>
      <c r="D372" s="439"/>
      <c r="E372" s="443"/>
      <c r="F372" s="444"/>
      <c r="G372" s="246"/>
      <c r="H372" s="62"/>
      <c r="I372" s="63"/>
      <c r="J372" s="432"/>
      <c r="K372" s="432"/>
      <c r="L372" s="429"/>
      <c r="M372" s="63"/>
      <c r="N372" s="62"/>
      <c r="O372" s="62"/>
      <c r="P372" s="62"/>
      <c r="Q372" s="62"/>
      <c r="R372" s="63"/>
      <c r="S372" s="62"/>
      <c r="T372" s="62"/>
      <c r="U372" s="62"/>
      <c r="V372" s="62"/>
      <c r="W372" s="64">
        <f>((IF(S372=Datos!$B$83,0,IF(S372=Datos!$B$84,5,IF(S372=Datos!$B$85,10,IF(S372=Datos!$B$86,15,IF(S372=Datos!$B$87,20,IF(S372=Datos!$B$88,25,0)))))))/100)+((IF(T372=Datos!$B$83,0,IF(T372=Datos!$B$84,5,IF(T372=Datos!$B$85,10,IF(T372=Datos!$B$86,15,IF(T372=Datos!$B$87,20,IF(T372=Datos!$B$88,25,0)))))))/100)+((IF(U372=Datos!$B$83,0,IF(U372=Datos!$B$84,5,IF(U372=Datos!$B$85,10,IF(U372=Datos!$B$86,15,IF(U372=Datos!$B$87,20,IF(U372=Datos!$B$88,25,0)))))))/100)+((IF(V372=Datos!$B$83,0,IF(V372=Datos!$B$84,5,IF(V372=Datos!$B$85,10,IF(V372=Datos!$B$86,15,IF(V372=Datos!$B$87,20,IF(V372=Datos!$B$88,25,0)))))))/100)</f>
        <v>0</v>
      </c>
      <c r="X372" s="436"/>
      <c r="Y372" s="426"/>
      <c r="Z372" s="423"/>
      <c r="AA372" s="426"/>
      <c r="AB372" s="429"/>
      <c r="AC372" s="65"/>
    </row>
    <row r="373" spans="2:29" s="5" customFormat="1" ht="30" customHeight="1">
      <c r="B373" s="299"/>
      <c r="C373" s="439"/>
      <c r="D373" s="439"/>
      <c r="E373" s="443"/>
      <c r="F373" s="444"/>
      <c r="G373" s="246"/>
      <c r="H373" s="62"/>
      <c r="I373" s="63"/>
      <c r="J373" s="432"/>
      <c r="K373" s="432"/>
      <c r="L373" s="429"/>
      <c r="M373" s="63"/>
      <c r="N373" s="62"/>
      <c r="O373" s="62"/>
      <c r="P373" s="62"/>
      <c r="Q373" s="62"/>
      <c r="R373" s="63"/>
      <c r="S373" s="62"/>
      <c r="T373" s="62"/>
      <c r="U373" s="62"/>
      <c r="V373" s="62"/>
      <c r="W373" s="64">
        <f>((IF(S373=Datos!$B$83,0,IF(S373=Datos!$B$84,5,IF(S373=Datos!$B$85,10,IF(S373=Datos!$B$86,15,IF(S373=Datos!$B$87,20,IF(S373=Datos!$B$88,25,0)))))))/100)+((IF(T373=Datos!$B$83,0,IF(T373=Datos!$B$84,5,IF(T373=Datos!$B$85,10,IF(T373=Datos!$B$86,15,IF(T373=Datos!$B$87,20,IF(T373=Datos!$B$88,25,0)))))))/100)+((IF(U373=Datos!$B$83,0,IF(U373=Datos!$B$84,5,IF(U373=Datos!$B$85,10,IF(U373=Datos!$B$86,15,IF(U373=Datos!$B$87,20,IF(U373=Datos!$B$88,25,0)))))))/100)+((IF(V373=Datos!$B$83,0,IF(V373=Datos!$B$84,5,IF(V373=Datos!$B$85,10,IF(V373=Datos!$B$86,15,IF(V373=Datos!$B$87,20,IF(V373=Datos!$B$88,25,0)))))))/100)</f>
        <v>0</v>
      </c>
      <c r="X373" s="436"/>
      <c r="Y373" s="426"/>
      <c r="Z373" s="423"/>
      <c r="AA373" s="426"/>
      <c r="AB373" s="429"/>
      <c r="AC373" s="65"/>
    </row>
    <row r="374" spans="2:29" s="5" customFormat="1" ht="30" customHeight="1">
      <c r="B374" s="299"/>
      <c r="C374" s="439"/>
      <c r="D374" s="439"/>
      <c r="E374" s="443"/>
      <c r="F374" s="444"/>
      <c r="G374" s="246"/>
      <c r="H374" s="62"/>
      <c r="I374" s="63"/>
      <c r="J374" s="432"/>
      <c r="K374" s="432"/>
      <c r="L374" s="429"/>
      <c r="M374" s="63"/>
      <c r="N374" s="62"/>
      <c r="O374" s="62"/>
      <c r="P374" s="62"/>
      <c r="Q374" s="62"/>
      <c r="R374" s="63"/>
      <c r="S374" s="62"/>
      <c r="T374" s="62"/>
      <c r="U374" s="62"/>
      <c r="V374" s="62"/>
      <c r="W374" s="64">
        <f>((IF(S374=Datos!$B$83,0,IF(S374=Datos!$B$84,5,IF(S374=Datos!$B$85,10,IF(S374=Datos!$B$86,15,IF(S374=Datos!$B$87,20,IF(S374=Datos!$B$88,25,0)))))))/100)+((IF(T374=Datos!$B$83,0,IF(T374=Datos!$B$84,5,IF(T374=Datos!$B$85,10,IF(T374=Datos!$B$86,15,IF(T374=Datos!$B$87,20,IF(T374=Datos!$B$88,25,0)))))))/100)+((IF(U374=Datos!$B$83,0,IF(U374=Datos!$B$84,5,IF(U374=Datos!$B$85,10,IF(U374=Datos!$B$86,15,IF(U374=Datos!$B$87,20,IF(U374=Datos!$B$88,25,0)))))))/100)+((IF(V374=Datos!$B$83,0,IF(V374=Datos!$B$84,5,IF(V374=Datos!$B$85,10,IF(V374=Datos!$B$86,15,IF(V374=Datos!$B$87,20,IF(V374=Datos!$B$88,25,0)))))))/100)</f>
        <v>0</v>
      </c>
      <c r="X374" s="436"/>
      <c r="Y374" s="426"/>
      <c r="Z374" s="423"/>
      <c r="AA374" s="426"/>
      <c r="AB374" s="429"/>
      <c r="AC374" s="65"/>
    </row>
    <row r="375" spans="2:29" s="5" customFormat="1" ht="30" customHeight="1">
      <c r="B375" s="299"/>
      <c r="C375" s="439"/>
      <c r="D375" s="439"/>
      <c r="E375" s="443"/>
      <c r="F375" s="444"/>
      <c r="G375" s="246"/>
      <c r="H375" s="62"/>
      <c r="I375" s="63"/>
      <c r="J375" s="432"/>
      <c r="K375" s="432"/>
      <c r="L375" s="429"/>
      <c r="M375" s="63"/>
      <c r="N375" s="62"/>
      <c r="O375" s="62"/>
      <c r="P375" s="62"/>
      <c r="Q375" s="62"/>
      <c r="R375" s="63"/>
      <c r="S375" s="62"/>
      <c r="T375" s="62"/>
      <c r="U375" s="62"/>
      <c r="V375" s="62"/>
      <c r="W375" s="64">
        <f>((IF(S375=Datos!$B$83,0,IF(S375=Datos!$B$84,5,IF(S375=Datos!$B$85,10,IF(S375=Datos!$B$86,15,IF(S375=Datos!$B$87,20,IF(S375=Datos!$B$88,25,0)))))))/100)+((IF(T375=Datos!$B$83,0,IF(T375=Datos!$B$84,5,IF(T375=Datos!$B$85,10,IF(T375=Datos!$B$86,15,IF(T375=Datos!$B$87,20,IF(T375=Datos!$B$88,25,0)))))))/100)+((IF(U375=Datos!$B$83,0,IF(U375=Datos!$B$84,5,IF(U375=Datos!$B$85,10,IF(U375=Datos!$B$86,15,IF(U375=Datos!$B$87,20,IF(U375=Datos!$B$88,25,0)))))))/100)+((IF(V375=Datos!$B$83,0,IF(V375=Datos!$B$84,5,IF(V375=Datos!$B$85,10,IF(V375=Datos!$B$86,15,IF(V375=Datos!$B$87,20,IF(V375=Datos!$B$88,25,0)))))))/100)</f>
        <v>0</v>
      </c>
      <c r="X375" s="436"/>
      <c r="Y375" s="426"/>
      <c r="Z375" s="423"/>
      <c r="AA375" s="426"/>
      <c r="AB375" s="429"/>
      <c r="AC375" s="65"/>
    </row>
    <row r="376" spans="2:29" s="5" customFormat="1" ht="30" customHeight="1" thickBot="1">
      <c r="B376" s="300"/>
      <c r="C376" s="440"/>
      <c r="D376" s="440"/>
      <c r="E376" s="445"/>
      <c r="F376" s="446"/>
      <c r="G376" s="247"/>
      <c r="H376" s="88"/>
      <c r="I376" s="86"/>
      <c r="J376" s="433"/>
      <c r="K376" s="433"/>
      <c r="L376" s="430"/>
      <c r="M376" s="86"/>
      <c r="N376" s="88"/>
      <c r="O376" s="88"/>
      <c r="P376" s="88"/>
      <c r="Q376" s="88"/>
      <c r="R376" s="86"/>
      <c r="S376" s="88"/>
      <c r="T376" s="88"/>
      <c r="U376" s="88"/>
      <c r="V376" s="88"/>
      <c r="W376" s="87">
        <f>((IF(S376=Datos!$B$83,0,IF(S376=Datos!$B$84,5,IF(S376=Datos!$B$85,10,IF(S376=Datos!$B$86,15,IF(S376=Datos!$B$87,20,IF(S376=Datos!$B$88,25,0)))))))/100)+((IF(T376=Datos!$B$83,0,IF(T376=Datos!$B$84,5,IF(T376=Datos!$B$85,10,IF(T376=Datos!$B$86,15,IF(T376=Datos!$B$87,20,IF(T376=Datos!$B$88,25,0)))))))/100)+((IF(U376=Datos!$B$83,0,IF(U376=Datos!$B$84,5,IF(U376=Datos!$B$85,10,IF(U376=Datos!$B$86,15,IF(U376=Datos!$B$87,20,IF(U376=Datos!$B$88,25,0)))))))/100)+((IF(V376=Datos!$B$83,0,IF(V376=Datos!$B$84,5,IF(V376=Datos!$B$85,10,IF(V376=Datos!$B$86,15,IF(V376=Datos!$B$87,20,IF(V376=Datos!$B$88,25,0)))))))/100)</f>
        <v>0</v>
      </c>
      <c r="X376" s="437"/>
      <c r="Y376" s="427"/>
      <c r="Z376" s="424"/>
      <c r="AA376" s="427"/>
      <c r="AB376" s="430"/>
      <c r="AC376" s="69"/>
    </row>
    <row r="377" spans="2:29" s="5" customFormat="1" ht="30" customHeight="1">
      <c r="B377" s="298" t="str">
        <f>IF(Menú!$C$7="","-",Menú!$C$7)</f>
        <v>-</v>
      </c>
      <c r="C377" s="438"/>
      <c r="D377" s="438" t="str">
        <f>IF(B377="-","-",VLOOKUP(B377,Datos!$B$3:$C$25,2,FALSE))</f>
        <v>-</v>
      </c>
      <c r="E377" s="441"/>
      <c r="F377" s="442"/>
      <c r="G377" s="245"/>
      <c r="H377" s="83"/>
      <c r="I377" s="84"/>
      <c r="J377" s="431"/>
      <c r="K377" s="431"/>
      <c r="L377" s="428" t="str">
        <f>IF(AND(J377=Datos!$B$186,K377=Datos!$B$193),Datos!$D$186,IF(AND(J377=Datos!$B$186,K377=Datos!$B$194),Datos!$E$186,IF(AND(J377=Datos!$B$186,K377=Datos!$B$195),Datos!$F$186,IF(AND(J377=Datos!$B$186,K377=Datos!$B$196),Datos!$G$186,IF(AND(J377=Datos!$B$186,K377=Datos!$B$197),Datos!$H$186,IF(AND(J377=Datos!$B$187,K377=Datos!$B$193),Datos!$D$187,IF(AND(J377=Datos!$B$187,K377=Datos!$B$194),Datos!$E$187,IF(AND(J377=Datos!$B$187,K377=Datos!$B$195),Datos!$F$187,IF(AND(J377=Datos!$B$187,K377=Datos!$B$196),Datos!$G$187,IF(AND(J377=Datos!$B$187,K377=Datos!$B$197),Datos!$H$187,IF(AND(J377=Datos!$B$188,K377=Datos!$B$193),Datos!$D$188,IF(AND(J377=Datos!$B$188,K377=Datos!$B$194),Datos!$E$188,IF(AND(J377=Datos!$B$188,K377=Datos!$B$195),Datos!$F$188,IF(AND(J377=Datos!$B$188,K377=Datos!$B$196),Datos!$G$188,IF(AND(J377=Datos!$B$188,K377=Datos!$B$197),Datos!$H$188,IF(AND(J377=Datos!$B$189,K377=Datos!$B$193),Datos!$D$189,IF(AND(J377=Datos!$B$189,K377=Datos!$B$194),Datos!$E$189,IF(AND(J377=Datos!$B$189,K377=Datos!$B$195),Datos!$F$189,IF(AND(J377=Datos!$B$189,K377=Datos!$B$196),Datos!$G$189,IF(AND(J377=Datos!$B$189,K377=Datos!$B$197),Datos!$H$189,IF(AND(J377=Datos!$B$190,K377=Datos!$B$193),Datos!$D$190,IF(AND(J377=Datos!$B$190,K377=Datos!$B$194),Datos!$E$190,IF(AND(J377=Datos!$B$190,K377=Datos!$B$195),Datos!$F$190,IF(AND(J377=Datos!$B$190,K377=Datos!$B$196),Datos!$G$190,IF(AND(J377=Datos!$B$190,K377=Datos!$B$197),Datos!$H$190,"-")))))))))))))))))))))))))</f>
        <v>-</v>
      </c>
      <c r="M377" s="84"/>
      <c r="N377" s="83"/>
      <c r="O377" s="83"/>
      <c r="P377" s="83"/>
      <c r="Q377" s="83"/>
      <c r="R377" s="84"/>
      <c r="S377" s="83"/>
      <c r="T377" s="83"/>
      <c r="U377" s="83"/>
      <c r="V377" s="83"/>
      <c r="W377" s="82">
        <f>((IF(S377=Datos!$B$83,0,IF(S377=Datos!$B$84,5,IF(S377=Datos!$B$85,10,IF(S377=Datos!$B$86,15,IF(S377=Datos!$B$87,20,IF(S377=Datos!$B$88,25,0)))))))/100)+((IF(T377=Datos!$B$83,0,IF(T377=Datos!$B$84,5,IF(T377=Datos!$B$85,10,IF(T377=Datos!$B$86,15,IF(T377=Datos!$B$87,20,IF(T377=Datos!$B$88,25,0)))))))/100)+((IF(U377=Datos!$B$83,0,IF(U377=Datos!$B$84,5,IF(U377=Datos!$B$85,10,IF(U377=Datos!$B$86,15,IF(U377=Datos!$B$87,20,IF(U377=Datos!$B$88,25,0)))))))/100)+((IF(V377=Datos!$B$83,0,IF(V377=Datos!$B$84,5,IF(V377=Datos!$B$85,10,IF(V377=Datos!$B$86,15,IF(V377=Datos!$B$87,20,IF(V377=Datos!$B$88,25,0)))))))/100)</f>
        <v>0</v>
      </c>
      <c r="X377" s="435">
        <f>IF(ISERROR((IF(R377=Datos!$B$80,W377,0)+IF(R378=Datos!$B$80,W378,0)+IF(R379=Datos!$B$80,W379,0)+IF(R380=Datos!$B$80,W380,0)+IF(R381=Datos!$B$80,W381,0)+IF(R382=Datos!$B$80,W382,0))/(IF(R377=Datos!$B$80,1,0)+IF(R378=Datos!$B$80,1,0)+IF(R379=Datos!$B$80,1,0)+IF(R380=Datos!$B$80,1,0)+IF(R381=Datos!$B$80,1,0)+IF(R382=Datos!$B$80,1,0))),0,(IF(R377=Datos!$B$80,W377,0)+IF(R378=Datos!$B$80,W378,0)+IF(R379=Datos!$B$80,W379,0)+IF(R380=Datos!$B$80,W380,0)+IF(R381=Datos!$B$80,W381,0)+IF(R382=Datos!$B$80,W382,0))/(IF(R377=Datos!$B$80,1,0)+IF(R378=Datos!$B$80,1,0)+IF(R379=Datos!$B$80,1,0)+IF(R380=Datos!$B$80,1,0)+IF(R381=Datos!$B$80,1,0)+IF(R382=Datos!$B$80,1,0)))</f>
        <v>0</v>
      </c>
      <c r="Y377" s="425" t="str">
        <f>IF(J377="","-",(IF(X377&gt;0,(IF(J377=Datos!$B$65,Datos!$B$65,IF(AND(J377=Datos!$B$66,X377&gt;0.49),Datos!$B$65,IF(AND(J377=Datos!$B$67,X377&gt;0.74),Datos!$B$65,IF(AND(J377=Datos!$B$67,X377&lt;0.75,X377&gt;0.49),Datos!$B$66,IF(AND(J377=Datos!$B$68,X377&gt;0.74),Datos!$B$66,IF(AND(J377=Datos!$B$68,X377&lt;0.75,X377&gt;0.49),Datos!$B$67,IF(AND(J377=Datos!$B$69,X377&gt;0.74),Datos!$B$67,IF(AND(J377=Datos!$B$69,X377&lt;0.75,X377&gt;0.49),Datos!$B$68,J377))))))))),J377)))</f>
        <v>-</v>
      </c>
      <c r="Z377" s="422">
        <f>IF(ISERROR((IF(R377=Datos!$B$79,W377,0)+IF(R378=Datos!$B$79,W378,0)+IF(R379=Datos!$B$79,W379,0)+IF(R380=Datos!$B$79,W380,0)+IF(R381=Datos!$B$79,W381,0)+IF(R382=Datos!$B$79,W382,0))/(IF(R377=Datos!$B$79,1,0)+IF(R378=Datos!$B$79,1,0)+IF(R379=Datos!$B$79,1,0)+IF(R380=Datos!$B$79,1,0)+IF(R381=Datos!$B$79,1,0)+IF(R382=Datos!$B$79,1,0))),0,(IF(R377=Datos!$B$79,W377,0)+IF(R378=Datos!$B$79,W378,0)+IF(R379=Datos!$B$79,W379,0)+IF(R380=Datos!$B$79,W380,0)+IF(R381=Datos!$B$79,W381,0)+IF(R382=Datos!$B$79,W382,0))/(IF(R377=Datos!$B$79,1,0)+IF(R378=Datos!$B$79,1,0)+IF(R379=Datos!$B$79,1,0)+IF(R380=Datos!$B$79,1,0)+IF(R381=Datos!$B$79,1,0)+IF(R382=Datos!$B$79,1,0)))</f>
        <v>0</v>
      </c>
      <c r="AA377" s="425" t="str">
        <f>IF(K377="","-",(IF(Z377&gt;0,(IF(K377=Datos!$B$72,Datos!$B$72,IF(AND(K377=Datos!$B$73,Z377&gt;0.49),Datos!$B$72,IF(AND(K377=Datos!$B$74,Z377&gt;0.74),Datos!$B$72,IF(AND(K377=Datos!$B$74,Z377&lt;0.75,Z377&gt;0.49),Datos!$B$73,IF(AND(K377=Datos!$B$75,Z377&gt;0.74),Datos!$B$73,IF(AND(K377=Datos!$B$75,Z377&lt;0.75,Z377&gt;0.49),Datos!$B$74,IF(AND(K377=Datos!$B$76,Z377&gt;0.74),Datos!$B$74,IF(AND(K377=Datos!$B$76,Z377&lt;0.75,Z377&gt;0.49),Datos!$B$75,K377))))))))),K377)))</f>
        <v>-</v>
      </c>
      <c r="AB377" s="428" t="str">
        <f>IF(AND(Y377=Datos!$B$186,AA377=Datos!$B$193),Datos!$D$186,IF(AND(Y377=Datos!$B$186,AA377=Datos!$B$194),Datos!$E$186,IF(AND(Y377=Datos!$B$186,AA377=Datos!$B$195),Datos!$F$186,IF(AND(Y377=Datos!$B$186,AA377=Datos!$B$196),Datos!$G$186,IF(AND(Y377=Datos!$B$186,AA377=Datos!$B$197),Datos!$H$186,IF(AND(Y377=Datos!$B$187,AA377=Datos!$B$193),Datos!$D$187,IF(AND(Y377=Datos!$B$187,AA377=Datos!$B$194),Datos!$E$187,IF(AND(Y377=Datos!$B$187,AA377=Datos!$B$195),Datos!$F$187,IF(AND(Y377=Datos!$B$187,AA377=Datos!$B$196),Datos!$G$187,IF(AND(Y377=Datos!$B$187,AA377=Datos!$B$197),Datos!$H$187,IF(AND(Y377=Datos!$B$188,AA377=Datos!$B$193),Datos!$D$188,IF(AND(Y377=Datos!$B$188,AA377=Datos!$B$194),Datos!$E$188,IF(AND(Y377=Datos!$B$188,AA377=Datos!$B$195),Datos!$F$188,IF(AND(Y377=Datos!$B$188,AA377=Datos!$B$196),Datos!$G$188,IF(AND(Y377=Datos!$B$188,AA377=Datos!$B$197),Datos!$H$188,IF(AND(Y377=Datos!$B$189,AA377=Datos!$B$193),Datos!$D$189,IF(AND(Y377=Datos!$B$189,AA377=Datos!$B$194),Datos!$E$189,IF(AND(Y377=Datos!$B$189,AA377=Datos!$B$195),Datos!$F$189,IF(AND(Y377=Datos!$B$189,AA377=Datos!$B$196),Datos!$G$189,IF(AND(Y377=Datos!$B$189,AA377=Datos!$B$197),Datos!$H$189,IF(AND(Y377=Datos!$B$190,AA377=Datos!$B$193),Datos!$D$190,IF(AND(Y377=Datos!$B$190,AA377=Datos!$B$194),Datos!$E$190,IF(AND(Y377=Datos!$B$190,AA377=Datos!$B$195),Datos!$F$190,IF(AND(Y377=Datos!$B$190,AA377=Datos!$B$196),Datos!$G$190,IF(AND(Y377=Datos!$B$190,AA377=Datos!$B$197),Datos!$H$190,"-")))))))))))))))))))))))))</f>
        <v>-</v>
      </c>
      <c r="AC377" s="61"/>
    </row>
    <row r="378" spans="2:29" s="5" customFormat="1" ht="30" customHeight="1">
      <c r="B378" s="299"/>
      <c r="C378" s="439"/>
      <c r="D378" s="439"/>
      <c r="E378" s="443"/>
      <c r="F378" s="444"/>
      <c r="G378" s="246"/>
      <c r="H378" s="62"/>
      <c r="I378" s="63"/>
      <c r="J378" s="432"/>
      <c r="K378" s="432"/>
      <c r="L378" s="429"/>
      <c r="M378" s="63"/>
      <c r="N378" s="62"/>
      <c r="O378" s="62"/>
      <c r="P378" s="62"/>
      <c r="Q378" s="62"/>
      <c r="R378" s="63"/>
      <c r="S378" s="62"/>
      <c r="T378" s="62"/>
      <c r="U378" s="62"/>
      <c r="V378" s="62"/>
      <c r="W378" s="64">
        <f>((IF(S378=Datos!$B$83,0,IF(S378=Datos!$B$84,5,IF(S378=Datos!$B$85,10,IF(S378=Datos!$B$86,15,IF(S378=Datos!$B$87,20,IF(S378=Datos!$B$88,25,0)))))))/100)+((IF(T378=Datos!$B$83,0,IF(T378=Datos!$B$84,5,IF(T378=Datos!$B$85,10,IF(T378=Datos!$B$86,15,IF(T378=Datos!$B$87,20,IF(T378=Datos!$B$88,25,0)))))))/100)+((IF(U378=Datos!$B$83,0,IF(U378=Datos!$B$84,5,IF(U378=Datos!$B$85,10,IF(U378=Datos!$B$86,15,IF(U378=Datos!$B$87,20,IF(U378=Datos!$B$88,25,0)))))))/100)+((IF(V378=Datos!$B$83,0,IF(V378=Datos!$B$84,5,IF(V378=Datos!$B$85,10,IF(V378=Datos!$B$86,15,IF(V378=Datos!$B$87,20,IF(V378=Datos!$B$88,25,0)))))))/100)</f>
        <v>0</v>
      </c>
      <c r="X378" s="436"/>
      <c r="Y378" s="426"/>
      <c r="Z378" s="423"/>
      <c r="AA378" s="426"/>
      <c r="AB378" s="429"/>
      <c r="AC378" s="65"/>
    </row>
    <row r="379" spans="2:29" s="5" customFormat="1" ht="30" customHeight="1">
      <c r="B379" s="299"/>
      <c r="C379" s="439"/>
      <c r="D379" s="439"/>
      <c r="E379" s="443"/>
      <c r="F379" s="444"/>
      <c r="G379" s="246"/>
      <c r="H379" s="62"/>
      <c r="I379" s="63"/>
      <c r="J379" s="432"/>
      <c r="K379" s="432"/>
      <c r="L379" s="429"/>
      <c r="M379" s="63"/>
      <c r="N379" s="62"/>
      <c r="O379" s="62"/>
      <c r="P379" s="62"/>
      <c r="Q379" s="62"/>
      <c r="R379" s="63"/>
      <c r="S379" s="62"/>
      <c r="T379" s="62"/>
      <c r="U379" s="62"/>
      <c r="V379" s="62"/>
      <c r="W379" s="64">
        <f>((IF(S379=Datos!$B$83,0,IF(S379=Datos!$B$84,5,IF(S379=Datos!$B$85,10,IF(S379=Datos!$B$86,15,IF(S379=Datos!$B$87,20,IF(S379=Datos!$B$88,25,0)))))))/100)+((IF(T379=Datos!$B$83,0,IF(T379=Datos!$B$84,5,IF(T379=Datos!$B$85,10,IF(T379=Datos!$B$86,15,IF(T379=Datos!$B$87,20,IF(T379=Datos!$B$88,25,0)))))))/100)+((IF(U379=Datos!$B$83,0,IF(U379=Datos!$B$84,5,IF(U379=Datos!$B$85,10,IF(U379=Datos!$B$86,15,IF(U379=Datos!$B$87,20,IF(U379=Datos!$B$88,25,0)))))))/100)+((IF(V379=Datos!$B$83,0,IF(V379=Datos!$B$84,5,IF(V379=Datos!$B$85,10,IF(V379=Datos!$B$86,15,IF(V379=Datos!$B$87,20,IF(V379=Datos!$B$88,25,0)))))))/100)</f>
        <v>0</v>
      </c>
      <c r="X379" s="436"/>
      <c r="Y379" s="426"/>
      <c r="Z379" s="423"/>
      <c r="AA379" s="426"/>
      <c r="AB379" s="429"/>
      <c r="AC379" s="65"/>
    </row>
    <row r="380" spans="2:29" s="5" customFormat="1" ht="30" customHeight="1">
      <c r="B380" s="299"/>
      <c r="C380" s="439"/>
      <c r="D380" s="439"/>
      <c r="E380" s="443"/>
      <c r="F380" s="444"/>
      <c r="G380" s="246"/>
      <c r="H380" s="62"/>
      <c r="I380" s="63"/>
      <c r="J380" s="432"/>
      <c r="K380" s="432"/>
      <c r="L380" s="429"/>
      <c r="M380" s="63"/>
      <c r="N380" s="62"/>
      <c r="O380" s="62"/>
      <c r="P380" s="62"/>
      <c r="Q380" s="62"/>
      <c r="R380" s="63"/>
      <c r="S380" s="62"/>
      <c r="T380" s="62"/>
      <c r="U380" s="62"/>
      <c r="V380" s="62"/>
      <c r="W380" s="64">
        <f>((IF(S380=Datos!$B$83,0,IF(S380=Datos!$B$84,5,IF(S380=Datos!$B$85,10,IF(S380=Datos!$B$86,15,IF(S380=Datos!$B$87,20,IF(S380=Datos!$B$88,25,0)))))))/100)+((IF(T380=Datos!$B$83,0,IF(T380=Datos!$B$84,5,IF(T380=Datos!$B$85,10,IF(T380=Datos!$B$86,15,IF(T380=Datos!$B$87,20,IF(T380=Datos!$B$88,25,0)))))))/100)+((IF(U380=Datos!$B$83,0,IF(U380=Datos!$B$84,5,IF(U380=Datos!$B$85,10,IF(U380=Datos!$B$86,15,IF(U380=Datos!$B$87,20,IF(U380=Datos!$B$88,25,0)))))))/100)+((IF(V380=Datos!$B$83,0,IF(V380=Datos!$B$84,5,IF(V380=Datos!$B$85,10,IF(V380=Datos!$B$86,15,IF(V380=Datos!$B$87,20,IF(V380=Datos!$B$88,25,0)))))))/100)</f>
        <v>0</v>
      </c>
      <c r="X380" s="436"/>
      <c r="Y380" s="426"/>
      <c r="Z380" s="423"/>
      <c r="AA380" s="426"/>
      <c r="AB380" s="429"/>
      <c r="AC380" s="65"/>
    </row>
    <row r="381" spans="2:29" s="5" customFormat="1" ht="30" customHeight="1">
      <c r="B381" s="299"/>
      <c r="C381" s="439"/>
      <c r="D381" s="439"/>
      <c r="E381" s="443"/>
      <c r="F381" s="444"/>
      <c r="G381" s="246"/>
      <c r="H381" s="62"/>
      <c r="I381" s="63"/>
      <c r="J381" s="432"/>
      <c r="K381" s="432"/>
      <c r="L381" s="429"/>
      <c r="M381" s="63"/>
      <c r="N381" s="62"/>
      <c r="O381" s="62"/>
      <c r="P381" s="62"/>
      <c r="Q381" s="62"/>
      <c r="R381" s="63"/>
      <c r="S381" s="62"/>
      <c r="T381" s="62"/>
      <c r="U381" s="62"/>
      <c r="V381" s="62"/>
      <c r="W381" s="64">
        <f>((IF(S381=Datos!$B$83,0,IF(S381=Datos!$B$84,5,IF(S381=Datos!$B$85,10,IF(S381=Datos!$B$86,15,IF(S381=Datos!$B$87,20,IF(S381=Datos!$B$88,25,0)))))))/100)+((IF(T381=Datos!$B$83,0,IF(T381=Datos!$B$84,5,IF(T381=Datos!$B$85,10,IF(T381=Datos!$B$86,15,IF(T381=Datos!$B$87,20,IF(T381=Datos!$B$88,25,0)))))))/100)+((IF(U381=Datos!$B$83,0,IF(U381=Datos!$B$84,5,IF(U381=Datos!$B$85,10,IF(U381=Datos!$B$86,15,IF(U381=Datos!$B$87,20,IF(U381=Datos!$B$88,25,0)))))))/100)+((IF(V381=Datos!$B$83,0,IF(V381=Datos!$B$84,5,IF(V381=Datos!$B$85,10,IF(V381=Datos!$B$86,15,IF(V381=Datos!$B$87,20,IF(V381=Datos!$B$88,25,0)))))))/100)</f>
        <v>0</v>
      </c>
      <c r="X381" s="436"/>
      <c r="Y381" s="426"/>
      <c r="Z381" s="423"/>
      <c r="AA381" s="426"/>
      <c r="AB381" s="429"/>
      <c r="AC381" s="65"/>
    </row>
    <row r="382" spans="2:29" s="5" customFormat="1" ht="30" customHeight="1" thickBot="1">
      <c r="B382" s="300"/>
      <c r="C382" s="440"/>
      <c r="D382" s="440"/>
      <c r="E382" s="445"/>
      <c r="F382" s="446"/>
      <c r="G382" s="247"/>
      <c r="H382" s="88"/>
      <c r="I382" s="86"/>
      <c r="J382" s="433"/>
      <c r="K382" s="433"/>
      <c r="L382" s="430"/>
      <c r="M382" s="86"/>
      <c r="N382" s="88"/>
      <c r="O382" s="88"/>
      <c r="P382" s="88"/>
      <c r="Q382" s="88"/>
      <c r="R382" s="86"/>
      <c r="S382" s="88"/>
      <c r="T382" s="88"/>
      <c r="U382" s="88"/>
      <c r="V382" s="88"/>
      <c r="W382" s="87">
        <f>((IF(S382=Datos!$B$83,0,IF(S382=Datos!$B$84,5,IF(S382=Datos!$B$85,10,IF(S382=Datos!$B$86,15,IF(S382=Datos!$B$87,20,IF(S382=Datos!$B$88,25,0)))))))/100)+((IF(T382=Datos!$B$83,0,IF(T382=Datos!$B$84,5,IF(T382=Datos!$B$85,10,IF(T382=Datos!$B$86,15,IF(T382=Datos!$B$87,20,IF(T382=Datos!$B$88,25,0)))))))/100)+((IF(U382=Datos!$B$83,0,IF(U382=Datos!$B$84,5,IF(U382=Datos!$B$85,10,IF(U382=Datos!$B$86,15,IF(U382=Datos!$B$87,20,IF(U382=Datos!$B$88,25,0)))))))/100)+((IF(V382=Datos!$B$83,0,IF(V382=Datos!$B$84,5,IF(V382=Datos!$B$85,10,IF(V382=Datos!$B$86,15,IF(V382=Datos!$B$87,20,IF(V382=Datos!$B$88,25,0)))))))/100)</f>
        <v>0</v>
      </c>
      <c r="X382" s="437"/>
      <c r="Y382" s="427"/>
      <c r="Z382" s="424"/>
      <c r="AA382" s="427"/>
      <c r="AB382" s="430"/>
      <c r="AC382" s="69"/>
    </row>
    <row r="383" spans="2:29" s="5" customFormat="1" ht="30" customHeight="1">
      <c r="B383" s="298" t="str">
        <f>IF(Menú!$C$7="","-",Menú!$C$7)</f>
        <v>-</v>
      </c>
      <c r="C383" s="438"/>
      <c r="D383" s="438" t="str">
        <f>IF(B383="-","-",VLOOKUP(B383,Datos!$B$3:$C$25,2,FALSE))</f>
        <v>-</v>
      </c>
      <c r="E383" s="441"/>
      <c r="F383" s="442"/>
      <c r="G383" s="245"/>
      <c r="H383" s="83"/>
      <c r="I383" s="84"/>
      <c r="J383" s="431"/>
      <c r="K383" s="431"/>
      <c r="L383" s="428" t="str">
        <f>IF(AND(J383=Datos!$B$186,K383=Datos!$B$193),Datos!$D$186,IF(AND(J383=Datos!$B$186,K383=Datos!$B$194),Datos!$E$186,IF(AND(J383=Datos!$B$186,K383=Datos!$B$195),Datos!$F$186,IF(AND(J383=Datos!$B$186,K383=Datos!$B$196),Datos!$G$186,IF(AND(J383=Datos!$B$186,K383=Datos!$B$197),Datos!$H$186,IF(AND(J383=Datos!$B$187,K383=Datos!$B$193),Datos!$D$187,IF(AND(J383=Datos!$B$187,K383=Datos!$B$194),Datos!$E$187,IF(AND(J383=Datos!$B$187,K383=Datos!$B$195),Datos!$F$187,IF(AND(J383=Datos!$B$187,K383=Datos!$B$196),Datos!$G$187,IF(AND(J383=Datos!$B$187,K383=Datos!$B$197),Datos!$H$187,IF(AND(J383=Datos!$B$188,K383=Datos!$B$193),Datos!$D$188,IF(AND(J383=Datos!$B$188,K383=Datos!$B$194),Datos!$E$188,IF(AND(J383=Datos!$B$188,K383=Datos!$B$195),Datos!$F$188,IF(AND(J383=Datos!$B$188,K383=Datos!$B$196),Datos!$G$188,IF(AND(J383=Datos!$B$188,K383=Datos!$B$197),Datos!$H$188,IF(AND(J383=Datos!$B$189,K383=Datos!$B$193),Datos!$D$189,IF(AND(J383=Datos!$B$189,K383=Datos!$B$194),Datos!$E$189,IF(AND(J383=Datos!$B$189,K383=Datos!$B$195),Datos!$F$189,IF(AND(J383=Datos!$B$189,K383=Datos!$B$196),Datos!$G$189,IF(AND(J383=Datos!$B$189,K383=Datos!$B$197),Datos!$H$189,IF(AND(J383=Datos!$B$190,K383=Datos!$B$193),Datos!$D$190,IF(AND(J383=Datos!$B$190,K383=Datos!$B$194),Datos!$E$190,IF(AND(J383=Datos!$B$190,K383=Datos!$B$195),Datos!$F$190,IF(AND(J383=Datos!$B$190,K383=Datos!$B$196),Datos!$G$190,IF(AND(J383=Datos!$B$190,K383=Datos!$B$197),Datos!$H$190,"-")))))))))))))))))))))))))</f>
        <v>-</v>
      </c>
      <c r="M383" s="84"/>
      <c r="N383" s="83"/>
      <c r="O383" s="83"/>
      <c r="P383" s="83"/>
      <c r="Q383" s="83"/>
      <c r="R383" s="84"/>
      <c r="S383" s="83"/>
      <c r="T383" s="83"/>
      <c r="U383" s="83"/>
      <c r="V383" s="83"/>
      <c r="W383" s="82">
        <f>((IF(S383=Datos!$B$83,0,IF(S383=Datos!$B$84,5,IF(S383=Datos!$B$85,10,IF(S383=Datos!$B$86,15,IF(S383=Datos!$B$87,20,IF(S383=Datos!$B$88,25,0)))))))/100)+((IF(T383=Datos!$B$83,0,IF(T383=Datos!$B$84,5,IF(T383=Datos!$B$85,10,IF(T383=Datos!$B$86,15,IF(T383=Datos!$B$87,20,IF(T383=Datos!$B$88,25,0)))))))/100)+((IF(U383=Datos!$B$83,0,IF(U383=Datos!$B$84,5,IF(U383=Datos!$B$85,10,IF(U383=Datos!$B$86,15,IF(U383=Datos!$B$87,20,IF(U383=Datos!$B$88,25,0)))))))/100)+((IF(V383=Datos!$B$83,0,IF(V383=Datos!$B$84,5,IF(V383=Datos!$B$85,10,IF(V383=Datos!$B$86,15,IF(V383=Datos!$B$87,20,IF(V383=Datos!$B$88,25,0)))))))/100)</f>
        <v>0</v>
      </c>
      <c r="X383" s="435">
        <f>IF(ISERROR((IF(R383=Datos!$B$80,W383,0)+IF(R384=Datos!$B$80,W384,0)+IF(R385=Datos!$B$80,W385,0)+IF(R386=Datos!$B$80,W386,0)+IF(R387=Datos!$B$80,W387,0)+IF(R388=Datos!$B$80,W388,0))/(IF(R383=Datos!$B$80,1,0)+IF(R384=Datos!$B$80,1,0)+IF(R385=Datos!$B$80,1,0)+IF(R386=Datos!$B$80,1,0)+IF(R387=Datos!$B$80,1,0)+IF(R388=Datos!$B$80,1,0))),0,(IF(R383=Datos!$B$80,W383,0)+IF(R384=Datos!$B$80,W384,0)+IF(R385=Datos!$B$80,W385,0)+IF(R386=Datos!$B$80,W386,0)+IF(R387=Datos!$B$80,W387,0)+IF(R388=Datos!$B$80,W388,0))/(IF(R383=Datos!$B$80,1,0)+IF(R384=Datos!$B$80,1,0)+IF(R385=Datos!$B$80,1,0)+IF(R386=Datos!$B$80,1,0)+IF(R387=Datos!$B$80,1,0)+IF(R388=Datos!$B$80,1,0)))</f>
        <v>0</v>
      </c>
      <c r="Y383" s="425" t="str">
        <f>IF(J383="","-",(IF(X383&gt;0,(IF(J383=Datos!$B$65,Datos!$B$65,IF(AND(J383=Datos!$B$66,X383&gt;0.49),Datos!$B$65,IF(AND(J383=Datos!$B$67,X383&gt;0.74),Datos!$B$65,IF(AND(J383=Datos!$B$67,X383&lt;0.75,X383&gt;0.49),Datos!$B$66,IF(AND(J383=Datos!$B$68,X383&gt;0.74),Datos!$B$66,IF(AND(J383=Datos!$B$68,X383&lt;0.75,X383&gt;0.49),Datos!$B$67,IF(AND(J383=Datos!$B$69,X383&gt;0.74),Datos!$B$67,IF(AND(J383=Datos!$B$69,X383&lt;0.75,X383&gt;0.49),Datos!$B$68,J383))))))))),J383)))</f>
        <v>-</v>
      </c>
      <c r="Z383" s="422">
        <f>IF(ISERROR((IF(R383=Datos!$B$79,W383,0)+IF(R384=Datos!$B$79,W384,0)+IF(R385=Datos!$B$79,W385,0)+IF(R386=Datos!$B$79,W386,0)+IF(R387=Datos!$B$79,W387,0)+IF(R388=Datos!$B$79,W388,0))/(IF(R383=Datos!$B$79,1,0)+IF(R384=Datos!$B$79,1,0)+IF(R385=Datos!$B$79,1,0)+IF(R386=Datos!$B$79,1,0)+IF(R387=Datos!$B$79,1,0)+IF(R388=Datos!$B$79,1,0))),0,(IF(R383=Datos!$B$79,W383,0)+IF(R384=Datos!$B$79,W384,0)+IF(R385=Datos!$B$79,W385,0)+IF(R386=Datos!$B$79,W386,0)+IF(R387=Datos!$B$79,W387,0)+IF(R388=Datos!$B$79,W388,0))/(IF(R383=Datos!$B$79,1,0)+IF(R384=Datos!$B$79,1,0)+IF(R385=Datos!$B$79,1,0)+IF(R386=Datos!$B$79,1,0)+IF(R387=Datos!$B$79,1,0)+IF(R388=Datos!$B$79,1,0)))</f>
        <v>0</v>
      </c>
      <c r="AA383" s="425" t="str">
        <f>IF(K383="","-",(IF(Z383&gt;0,(IF(K383=Datos!$B$72,Datos!$B$72,IF(AND(K383=Datos!$B$73,Z383&gt;0.49),Datos!$B$72,IF(AND(K383=Datos!$B$74,Z383&gt;0.74),Datos!$B$72,IF(AND(K383=Datos!$B$74,Z383&lt;0.75,Z383&gt;0.49),Datos!$B$73,IF(AND(K383=Datos!$B$75,Z383&gt;0.74),Datos!$B$73,IF(AND(K383=Datos!$B$75,Z383&lt;0.75,Z383&gt;0.49),Datos!$B$74,IF(AND(K383=Datos!$B$76,Z383&gt;0.74),Datos!$B$74,IF(AND(K383=Datos!$B$76,Z383&lt;0.75,Z383&gt;0.49),Datos!$B$75,K383))))))))),K383)))</f>
        <v>-</v>
      </c>
      <c r="AB383" s="428" t="str">
        <f>IF(AND(Y383=Datos!$B$186,AA383=Datos!$B$193),Datos!$D$186,IF(AND(Y383=Datos!$B$186,AA383=Datos!$B$194),Datos!$E$186,IF(AND(Y383=Datos!$B$186,AA383=Datos!$B$195),Datos!$F$186,IF(AND(Y383=Datos!$B$186,AA383=Datos!$B$196),Datos!$G$186,IF(AND(Y383=Datos!$B$186,AA383=Datos!$B$197),Datos!$H$186,IF(AND(Y383=Datos!$B$187,AA383=Datos!$B$193),Datos!$D$187,IF(AND(Y383=Datos!$B$187,AA383=Datos!$B$194),Datos!$E$187,IF(AND(Y383=Datos!$B$187,AA383=Datos!$B$195),Datos!$F$187,IF(AND(Y383=Datos!$B$187,AA383=Datos!$B$196),Datos!$G$187,IF(AND(Y383=Datos!$B$187,AA383=Datos!$B$197),Datos!$H$187,IF(AND(Y383=Datos!$B$188,AA383=Datos!$B$193),Datos!$D$188,IF(AND(Y383=Datos!$B$188,AA383=Datos!$B$194),Datos!$E$188,IF(AND(Y383=Datos!$B$188,AA383=Datos!$B$195),Datos!$F$188,IF(AND(Y383=Datos!$B$188,AA383=Datos!$B$196),Datos!$G$188,IF(AND(Y383=Datos!$B$188,AA383=Datos!$B$197),Datos!$H$188,IF(AND(Y383=Datos!$B$189,AA383=Datos!$B$193),Datos!$D$189,IF(AND(Y383=Datos!$B$189,AA383=Datos!$B$194),Datos!$E$189,IF(AND(Y383=Datos!$B$189,AA383=Datos!$B$195),Datos!$F$189,IF(AND(Y383=Datos!$B$189,AA383=Datos!$B$196),Datos!$G$189,IF(AND(Y383=Datos!$B$189,AA383=Datos!$B$197),Datos!$H$189,IF(AND(Y383=Datos!$B$190,AA383=Datos!$B$193),Datos!$D$190,IF(AND(Y383=Datos!$B$190,AA383=Datos!$B$194),Datos!$E$190,IF(AND(Y383=Datos!$B$190,AA383=Datos!$B$195),Datos!$F$190,IF(AND(Y383=Datos!$B$190,AA383=Datos!$B$196),Datos!$G$190,IF(AND(Y383=Datos!$B$190,AA383=Datos!$B$197),Datos!$H$190,"-")))))))))))))))))))))))))</f>
        <v>-</v>
      </c>
      <c r="AC383" s="61"/>
    </row>
    <row r="384" spans="2:29" s="5" customFormat="1" ht="30" customHeight="1">
      <c r="B384" s="299"/>
      <c r="C384" s="439"/>
      <c r="D384" s="439"/>
      <c r="E384" s="443"/>
      <c r="F384" s="444"/>
      <c r="G384" s="246"/>
      <c r="H384" s="62"/>
      <c r="I384" s="63"/>
      <c r="J384" s="432"/>
      <c r="K384" s="432"/>
      <c r="L384" s="429"/>
      <c r="M384" s="63"/>
      <c r="N384" s="62"/>
      <c r="O384" s="62"/>
      <c r="P384" s="62"/>
      <c r="Q384" s="62"/>
      <c r="R384" s="63"/>
      <c r="S384" s="62"/>
      <c r="T384" s="62"/>
      <c r="U384" s="62"/>
      <c r="V384" s="62"/>
      <c r="W384" s="64">
        <f>((IF(S384=Datos!$B$83,0,IF(S384=Datos!$B$84,5,IF(S384=Datos!$B$85,10,IF(S384=Datos!$B$86,15,IF(S384=Datos!$B$87,20,IF(S384=Datos!$B$88,25,0)))))))/100)+((IF(T384=Datos!$B$83,0,IF(T384=Datos!$B$84,5,IF(T384=Datos!$B$85,10,IF(T384=Datos!$B$86,15,IF(T384=Datos!$B$87,20,IF(T384=Datos!$B$88,25,0)))))))/100)+((IF(U384=Datos!$B$83,0,IF(U384=Datos!$B$84,5,IF(U384=Datos!$B$85,10,IF(U384=Datos!$B$86,15,IF(U384=Datos!$B$87,20,IF(U384=Datos!$B$88,25,0)))))))/100)+((IF(V384=Datos!$B$83,0,IF(V384=Datos!$B$84,5,IF(V384=Datos!$B$85,10,IF(V384=Datos!$B$86,15,IF(V384=Datos!$B$87,20,IF(V384=Datos!$B$88,25,0)))))))/100)</f>
        <v>0</v>
      </c>
      <c r="X384" s="436"/>
      <c r="Y384" s="426"/>
      <c r="Z384" s="423"/>
      <c r="AA384" s="426"/>
      <c r="AB384" s="429"/>
      <c r="AC384" s="65"/>
    </row>
    <row r="385" spans="2:29" s="5" customFormat="1" ht="30" customHeight="1">
      <c r="B385" s="299"/>
      <c r="C385" s="439"/>
      <c r="D385" s="439"/>
      <c r="E385" s="443"/>
      <c r="F385" s="444"/>
      <c r="G385" s="246"/>
      <c r="H385" s="62"/>
      <c r="I385" s="63"/>
      <c r="J385" s="432"/>
      <c r="K385" s="432"/>
      <c r="L385" s="429"/>
      <c r="M385" s="63"/>
      <c r="N385" s="62"/>
      <c r="O385" s="62"/>
      <c r="P385" s="62"/>
      <c r="Q385" s="62"/>
      <c r="R385" s="63"/>
      <c r="S385" s="62"/>
      <c r="T385" s="62"/>
      <c r="U385" s="62"/>
      <c r="V385" s="62"/>
      <c r="W385" s="64">
        <f>((IF(S385=Datos!$B$83,0,IF(S385=Datos!$B$84,5,IF(S385=Datos!$B$85,10,IF(S385=Datos!$B$86,15,IF(S385=Datos!$B$87,20,IF(S385=Datos!$B$88,25,0)))))))/100)+((IF(T385=Datos!$B$83,0,IF(T385=Datos!$B$84,5,IF(T385=Datos!$B$85,10,IF(T385=Datos!$B$86,15,IF(T385=Datos!$B$87,20,IF(T385=Datos!$B$88,25,0)))))))/100)+((IF(U385=Datos!$B$83,0,IF(U385=Datos!$B$84,5,IF(U385=Datos!$B$85,10,IF(U385=Datos!$B$86,15,IF(U385=Datos!$B$87,20,IF(U385=Datos!$B$88,25,0)))))))/100)+((IF(V385=Datos!$B$83,0,IF(V385=Datos!$B$84,5,IF(V385=Datos!$B$85,10,IF(V385=Datos!$B$86,15,IF(V385=Datos!$B$87,20,IF(V385=Datos!$B$88,25,0)))))))/100)</f>
        <v>0</v>
      </c>
      <c r="X385" s="436"/>
      <c r="Y385" s="426"/>
      <c r="Z385" s="423"/>
      <c r="AA385" s="426"/>
      <c r="AB385" s="429"/>
      <c r="AC385" s="65"/>
    </row>
    <row r="386" spans="2:29" s="5" customFormat="1" ht="30" customHeight="1">
      <c r="B386" s="299"/>
      <c r="C386" s="439"/>
      <c r="D386" s="439"/>
      <c r="E386" s="443"/>
      <c r="F386" s="444"/>
      <c r="G386" s="246"/>
      <c r="H386" s="62"/>
      <c r="I386" s="63"/>
      <c r="J386" s="432"/>
      <c r="K386" s="432"/>
      <c r="L386" s="429"/>
      <c r="M386" s="63"/>
      <c r="N386" s="62"/>
      <c r="O386" s="62"/>
      <c r="P386" s="62"/>
      <c r="Q386" s="62"/>
      <c r="R386" s="63"/>
      <c r="S386" s="62"/>
      <c r="T386" s="62"/>
      <c r="U386" s="62"/>
      <c r="V386" s="62"/>
      <c r="W386" s="64">
        <f>((IF(S386=Datos!$B$83,0,IF(S386=Datos!$B$84,5,IF(S386=Datos!$B$85,10,IF(S386=Datos!$B$86,15,IF(S386=Datos!$B$87,20,IF(S386=Datos!$B$88,25,0)))))))/100)+((IF(T386=Datos!$B$83,0,IF(T386=Datos!$B$84,5,IF(T386=Datos!$B$85,10,IF(T386=Datos!$B$86,15,IF(T386=Datos!$B$87,20,IF(T386=Datos!$B$88,25,0)))))))/100)+((IF(U386=Datos!$B$83,0,IF(U386=Datos!$B$84,5,IF(U386=Datos!$B$85,10,IF(U386=Datos!$B$86,15,IF(U386=Datos!$B$87,20,IF(U386=Datos!$B$88,25,0)))))))/100)+((IF(V386=Datos!$B$83,0,IF(V386=Datos!$B$84,5,IF(V386=Datos!$B$85,10,IF(V386=Datos!$B$86,15,IF(V386=Datos!$B$87,20,IF(V386=Datos!$B$88,25,0)))))))/100)</f>
        <v>0</v>
      </c>
      <c r="X386" s="436"/>
      <c r="Y386" s="426"/>
      <c r="Z386" s="423"/>
      <c r="AA386" s="426"/>
      <c r="AB386" s="429"/>
      <c r="AC386" s="65"/>
    </row>
    <row r="387" spans="2:29" s="5" customFormat="1" ht="30" customHeight="1">
      <c r="B387" s="299"/>
      <c r="C387" s="439"/>
      <c r="D387" s="439"/>
      <c r="E387" s="443"/>
      <c r="F387" s="444"/>
      <c r="G387" s="246"/>
      <c r="H387" s="62"/>
      <c r="I387" s="63"/>
      <c r="J387" s="432"/>
      <c r="K387" s="432"/>
      <c r="L387" s="429"/>
      <c r="M387" s="63"/>
      <c r="N387" s="62"/>
      <c r="O387" s="62"/>
      <c r="P387" s="62"/>
      <c r="Q387" s="62"/>
      <c r="R387" s="63"/>
      <c r="S387" s="62"/>
      <c r="T387" s="62"/>
      <c r="U387" s="62"/>
      <c r="V387" s="62"/>
      <c r="W387" s="64">
        <f>((IF(S387=Datos!$B$83,0,IF(S387=Datos!$B$84,5,IF(S387=Datos!$B$85,10,IF(S387=Datos!$B$86,15,IF(S387=Datos!$B$87,20,IF(S387=Datos!$B$88,25,0)))))))/100)+((IF(T387=Datos!$B$83,0,IF(T387=Datos!$B$84,5,IF(T387=Datos!$B$85,10,IF(T387=Datos!$B$86,15,IF(T387=Datos!$B$87,20,IF(T387=Datos!$B$88,25,0)))))))/100)+((IF(U387=Datos!$B$83,0,IF(U387=Datos!$B$84,5,IF(U387=Datos!$B$85,10,IF(U387=Datos!$B$86,15,IF(U387=Datos!$B$87,20,IF(U387=Datos!$B$88,25,0)))))))/100)+((IF(V387=Datos!$B$83,0,IF(V387=Datos!$B$84,5,IF(V387=Datos!$B$85,10,IF(V387=Datos!$B$86,15,IF(V387=Datos!$B$87,20,IF(V387=Datos!$B$88,25,0)))))))/100)</f>
        <v>0</v>
      </c>
      <c r="X387" s="436"/>
      <c r="Y387" s="426"/>
      <c r="Z387" s="423"/>
      <c r="AA387" s="426"/>
      <c r="AB387" s="429"/>
      <c r="AC387" s="65"/>
    </row>
    <row r="388" spans="2:29" s="5" customFormat="1" ht="30" customHeight="1" thickBot="1">
      <c r="B388" s="300"/>
      <c r="C388" s="440"/>
      <c r="D388" s="440"/>
      <c r="E388" s="445"/>
      <c r="F388" s="446"/>
      <c r="G388" s="247"/>
      <c r="H388" s="88"/>
      <c r="I388" s="86"/>
      <c r="J388" s="433"/>
      <c r="K388" s="433"/>
      <c r="L388" s="430"/>
      <c r="M388" s="86"/>
      <c r="N388" s="88"/>
      <c r="O388" s="88"/>
      <c r="P388" s="88"/>
      <c r="Q388" s="88"/>
      <c r="R388" s="86"/>
      <c r="S388" s="88"/>
      <c r="T388" s="88"/>
      <c r="U388" s="88"/>
      <c r="V388" s="88"/>
      <c r="W388" s="87">
        <f>((IF(S388=Datos!$B$83,0,IF(S388=Datos!$B$84,5,IF(S388=Datos!$B$85,10,IF(S388=Datos!$B$86,15,IF(S388=Datos!$B$87,20,IF(S388=Datos!$B$88,25,0)))))))/100)+((IF(T388=Datos!$B$83,0,IF(T388=Datos!$B$84,5,IF(T388=Datos!$B$85,10,IF(T388=Datos!$B$86,15,IF(T388=Datos!$B$87,20,IF(T388=Datos!$B$88,25,0)))))))/100)+((IF(U388=Datos!$B$83,0,IF(U388=Datos!$B$84,5,IF(U388=Datos!$B$85,10,IF(U388=Datos!$B$86,15,IF(U388=Datos!$B$87,20,IF(U388=Datos!$B$88,25,0)))))))/100)+((IF(V388=Datos!$B$83,0,IF(V388=Datos!$B$84,5,IF(V388=Datos!$B$85,10,IF(V388=Datos!$B$86,15,IF(V388=Datos!$B$87,20,IF(V388=Datos!$B$88,25,0)))))))/100)</f>
        <v>0</v>
      </c>
      <c r="X388" s="437"/>
      <c r="Y388" s="427"/>
      <c r="Z388" s="424"/>
      <c r="AA388" s="427"/>
      <c r="AB388" s="430"/>
      <c r="AC388" s="69"/>
    </row>
    <row r="389" spans="2:29" s="5" customFormat="1" ht="30" customHeight="1">
      <c r="B389" s="298" t="str">
        <f>IF(Menú!$C$7="","-",Menú!$C$7)</f>
        <v>-</v>
      </c>
      <c r="C389" s="438"/>
      <c r="D389" s="438" t="str">
        <f>IF(B389="-","-",VLOOKUP(B389,Datos!$B$3:$C$25,2,FALSE))</f>
        <v>-</v>
      </c>
      <c r="E389" s="441"/>
      <c r="F389" s="442"/>
      <c r="G389" s="245"/>
      <c r="H389" s="83"/>
      <c r="I389" s="84"/>
      <c r="J389" s="431"/>
      <c r="K389" s="431"/>
      <c r="L389" s="428" t="str">
        <f>IF(AND(J389=Datos!$B$186,K389=Datos!$B$193),Datos!$D$186,IF(AND(J389=Datos!$B$186,K389=Datos!$B$194),Datos!$E$186,IF(AND(J389=Datos!$B$186,K389=Datos!$B$195),Datos!$F$186,IF(AND(J389=Datos!$B$186,K389=Datos!$B$196),Datos!$G$186,IF(AND(J389=Datos!$B$186,K389=Datos!$B$197),Datos!$H$186,IF(AND(J389=Datos!$B$187,K389=Datos!$B$193),Datos!$D$187,IF(AND(J389=Datos!$B$187,K389=Datos!$B$194),Datos!$E$187,IF(AND(J389=Datos!$B$187,K389=Datos!$B$195),Datos!$F$187,IF(AND(J389=Datos!$B$187,K389=Datos!$B$196),Datos!$G$187,IF(AND(J389=Datos!$B$187,K389=Datos!$B$197),Datos!$H$187,IF(AND(J389=Datos!$B$188,K389=Datos!$B$193),Datos!$D$188,IF(AND(J389=Datos!$B$188,K389=Datos!$B$194),Datos!$E$188,IF(AND(J389=Datos!$B$188,K389=Datos!$B$195),Datos!$F$188,IF(AND(J389=Datos!$B$188,K389=Datos!$B$196),Datos!$G$188,IF(AND(J389=Datos!$B$188,K389=Datos!$B$197),Datos!$H$188,IF(AND(J389=Datos!$B$189,K389=Datos!$B$193),Datos!$D$189,IF(AND(J389=Datos!$B$189,K389=Datos!$B$194),Datos!$E$189,IF(AND(J389=Datos!$B$189,K389=Datos!$B$195),Datos!$F$189,IF(AND(J389=Datos!$B$189,K389=Datos!$B$196),Datos!$G$189,IF(AND(J389=Datos!$B$189,K389=Datos!$B$197),Datos!$H$189,IF(AND(J389=Datos!$B$190,K389=Datos!$B$193),Datos!$D$190,IF(AND(J389=Datos!$B$190,K389=Datos!$B$194),Datos!$E$190,IF(AND(J389=Datos!$B$190,K389=Datos!$B$195),Datos!$F$190,IF(AND(J389=Datos!$B$190,K389=Datos!$B$196),Datos!$G$190,IF(AND(J389=Datos!$B$190,K389=Datos!$B$197),Datos!$H$190,"-")))))))))))))))))))))))))</f>
        <v>-</v>
      </c>
      <c r="M389" s="84"/>
      <c r="N389" s="83"/>
      <c r="O389" s="83"/>
      <c r="P389" s="83"/>
      <c r="Q389" s="83"/>
      <c r="R389" s="84"/>
      <c r="S389" s="83"/>
      <c r="T389" s="83"/>
      <c r="U389" s="83"/>
      <c r="V389" s="83"/>
      <c r="W389" s="82">
        <f>((IF(S389=Datos!$B$83,0,IF(S389=Datos!$B$84,5,IF(S389=Datos!$B$85,10,IF(S389=Datos!$B$86,15,IF(S389=Datos!$B$87,20,IF(S389=Datos!$B$88,25,0)))))))/100)+((IF(T389=Datos!$B$83,0,IF(T389=Datos!$B$84,5,IF(T389=Datos!$B$85,10,IF(T389=Datos!$B$86,15,IF(T389=Datos!$B$87,20,IF(T389=Datos!$B$88,25,0)))))))/100)+((IF(U389=Datos!$B$83,0,IF(U389=Datos!$B$84,5,IF(U389=Datos!$B$85,10,IF(U389=Datos!$B$86,15,IF(U389=Datos!$B$87,20,IF(U389=Datos!$B$88,25,0)))))))/100)+((IF(V389=Datos!$B$83,0,IF(V389=Datos!$B$84,5,IF(V389=Datos!$B$85,10,IF(V389=Datos!$B$86,15,IF(V389=Datos!$B$87,20,IF(V389=Datos!$B$88,25,0)))))))/100)</f>
        <v>0</v>
      </c>
      <c r="X389" s="435">
        <f>IF(ISERROR((IF(R389=Datos!$B$80,W389,0)+IF(R390=Datos!$B$80,W390,0)+IF(R391=Datos!$B$80,W391,0)+IF(R392=Datos!$B$80,W392,0)+IF(R393=Datos!$B$80,W393,0)+IF(R394=Datos!$B$80,W394,0))/(IF(R389=Datos!$B$80,1,0)+IF(R390=Datos!$B$80,1,0)+IF(R391=Datos!$B$80,1,0)+IF(R392=Datos!$B$80,1,0)+IF(R393=Datos!$B$80,1,0)+IF(R394=Datos!$B$80,1,0))),0,(IF(R389=Datos!$B$80,W389,0)+IF(R390=Datos!$B$80,W390,0)+IF(R391=Datos!$B$80,W391,0)+IF(R392=Datos!$B$80,W392,0)+IF(R393=Datos!$B$80,W393,0)+IF(R394=Datos!$B$80,W394,0))/(IF(R389=Datos!$B$80,1,0)+IF(R390=Datos!$B$80,1,0)+IF(R391=Datos!$B$80,1,0)+IF(R392=Datos!$B$80,1,0)+IF(R393=Datos!$B$80,1,0)+IF(R394=Datos!$B$80,1,0)))</f>
        <v>0</v>
      </c>
      <c r="Y389" s="425" t="str">
        <f>IF(J389="","-",(IF(X389&gt;0,(IF(J389=Datos!$B$65,Datos!$B$65,IF(AND(J389=Datos!$B$66,X389&gt;0.49),Datos!$B$65,IF(AND(J389=Datos!$B$67,X389&gt;0.74),Datos!$B$65,IF(AND(J389=Datos!$B$67,X389&lt;0.75,X389&gt;0.49),Datos!$B$66,IF(AND(J389=Datos!$B$68,X389&gt;0.74),Datos!$B$66,IF(AND(J389=Datos!$B$68,X389&lt;0.75,X389&gt;0.49),Datos!$B$67,IF(AND(J389=Datos!$B$69,X389&gt;0.74),Datos!$B$67,IF(AND(J389=Datos!$B$69,X389&lt;0.75,X389&gt;0.49),Datos!$B$68,J389))))))))),J389)))</f>
        <v>-</v>
      </c>
      <c r="Z389" s="422">
        <f>IF(ISERROR((IF(R389=Datos!$B$79,W389,0)+IF(R390=Datos!$B$79,W390,0)+IF(R391=Datos!$B$79,W391,0)+IF(R392=Datos!$B$79,W392,0)+IF(R393=Datos!$B$79,W393,0)+IF(R394=Datos!$B$79,W394,0))/(IF(R389=Datos!$B$79,1,0)+IF(R390=Datos!$B$79,1,0)+IF(R391=Datos!$B$79,1,0)+IF(R392=Datos!$B$79,1,0)+IF(R393=Datos!$B$79,1,0)+IF(R394=Datos!$B$79,1,0))),0,(IF(R389=Datos!$B$79,W389,0)+IF(R390=Datos!$B$79,W390,0)+IF(R391=Datos!$B$79,W391,0)+IF(R392=Datos!$B$79,W392,0)+IF(R393=Datos!$B$79,W393,0)+IF(R394=Datos!$B$79,W394,0))/(IF(R389=Datos!$B$79,1,0)+IF(R390=Datos!$B$79,1,0)+IF(R391=Datos!$B$79,1,0)+IF(R392=Datos!$B$79,1,0)+IF(R393=Datos!$B$79,1,0)+IF(R394=Datos!$B$79,1,0)))</f>
        <v>0</v>
      </c>
      <c r="AA389" s="425" t="str">
        <f>IF(K389="","-",(IF(Z389&gt;0,(IF(K389=Datos!$B$72,Datos!$B$72,IF(AND(K389=Datos!$B$73,Z389&gt;0.49),Datos!$B$72,IF(AND(K389=Datos!$B$74,Z389&gt;0.74),Datos!$B$72,IF(AND(K389=Datos!$B$74,Z389&lt;0.75,Z389&gt;0.49),Datos!$B$73,IF(AND(K389=Datos!$B$75,Z389&gt;0.74),Datos!$B$73,IF(AND(K389=Datos!$B$75,Z389&lt;0.75,Z389&gt;0.49),Datos!$B$74,IF(AND(K389=Datos!$B$76,Z389&gt;0.74),Datos!$B$74,IF(AND(K389=Datos!$B$76,Z389&lt;0.75,Z389&gt;0.49),Datos!$B$75,K389))))))))),K389)))</f>
        <v>-</v>
      </c>
      <c r="AB389" s="428" t="str">
        <f>IF(AND(Y389=Datos!$B$186,AA389=Datos!$B$193),Datos!$D$186,IF(AND(Y389=Datos!$B$186,AA389=Datos!$B$194),Datos!$E$186,IF(AND(Y389=Datos!$B$186,AA389=Datos!$B$195),Datos!$F$186,IF(AND(Y389=Datos!$B$186,AA389=Datos!$B$196),Datos!$G$186,IF(AND(Y389=Datos!$B$186,AA389=Datos!$B$197),Datos!$H$186,IF(AND(Y389=Datos!$B$187,AA389=Datos!$B$193),Datos!$D$187,IF(AND(Y389=Datos!$B$187,AA389=Datos!$B$194),Datos!$E$187,IF(AND(Y389=Datos!$B$187,AA389=Datos!$B$195),Datos!$F$187,IF(AND(Y389=Datos!$B$187,AA389=Datos!$B$196),Datos!$G$187,IF(AND(Y389=Datos!$B$187,AA389=Datos!$B$197),Datos!$H$187,IF(AND(Y389=Datos!$B$188,AA389=Datos!$B$193),Datos!$D$188,IF(AND(Y389=Datos!$B$188,AA389=Datos!$B$194),Datos!$E$188,IF(AND(Y389=Datos!$B$188,AA389=Datos!$B$195),Datos!$F$188,IF(AND(Y389=Datos!$B$188,AA389=Datos!$B$196),Datos!$G$188,IF(AND(Y389=Datos!$B$188,AA389=Datos!$B$197),Datos!$H$188,IF(AND(Y389=Datos!$B$189,AA389=Datos!$B$193),Datos!$D$189,IF(AND(Y389=Datos!$B$189,AA389=Datos!$B$194),Datos!$E$189,IF(AND(Y389=Datos!$B$189,AA389=Datos!$B$195),Datos!$F$189,IF(AND(Y389=Datos!$B$189,AA389=Datos!$B$196),Datos!$G$189,IF(AND(Y389=Datos!$B$189,AA389=Datos!$B$197),Datos!$H$189,IF(AND(Y389=Datos!$B$190,AA389=Datos!$B$193),Datos!$D$190,IF(AND(Y389=Datos!$B$190,AA389=Datos!$B$194),Datos!$E$190,IF(AND(Y389=Datos!$B$190,AA389=Datos!$B$195),Datos!$F$190,IF(AND(Y389=Datos!$B$190,AA389=Datos!$B$196),Datos!$G$190,IF(AND(Y389=Datos!$B$190,AA389=Datos!$B$197),Datos!$H$190,"-")))))))))))))))))))))))))</f>
        <v>-</v>
      </c>
      <c r="AC389" s="61"/>
    </row>
    <row r="390" spans="2:29" s="5" customFormat="1" ht="30" customHeight="1">
      <c r="B390" s="299"/>
      <c r="C390" s="439"/>
      <c r="D390" s="439"/>
      <c r="E390" s="443"/>
      <c r="F390" s="444"/>
      <c r="G390" s="246"/>
      <c r="H390" s="62"/>
      <c r="I390" s="63"/>
      <c r="J390" s="432"/>
      <c r="K390" s="432"/>
      <c r="L390" s="429"/>
      <c r="M390" s="63"/>
      <c r="N390" s="62"/>
      <c r="O390" s="62"/>
      <c r="P390" s="62"/>
      <c r="Q390" s="62"/>
      <c r="R390" s="63"/>
      <c r="S390" s="62"/>
      <c r="T390" s="62"/>
      <c r="U390" s="62"/>
      <c r="V390" s="62"/>
      <c r="W390" s="64">
        <f>((IF(S390=Datos!$B$83,0,IF(S390=Datos!$B$84,5,IF(S390=Datos!$B$85,10,IF(S390=Datos!$B$86,15,IF(S390=Datos!$B$87,20,IF(S390=Datos!$B$88,25,0)))))))/100)+((IF(T390=Datos!$B$83,0,IF(T390=Datos!$B$84,5,IF(T390=Datos!$B$85,10,IF(T390=Datos!$B$86,15,IF(T390=Datos!$B$87,20,IF(T390=Datos!$B$88,25,0)))))))/100)+((IF(U390=Datos!$B$83,0,IF(U390=Datos!$B$84,5,IF(U390=Datos!$B$85,10,IF(U390=Datos!$B$86,15,IF(U390=Datos!$B$87,20,IF(U390=Datos!$B$88,25,0)))))))/100)+((IF(V390=Datos!$B$83,0,IF(V390=Datos!$B$84,5,IF(V390=Datos!$B$85,10,IF(V390=Datos!$B$86,15,IF(V390=Datos!$B$87,20,IF(V390=Datos!$B$88,25,0)))))))/100)</f>
        <v>0</v>
      </c>
      <c r="X390" s="436"/>
      <c r="Y390" s="426"/>
      <c r="Z390" s="423"/>
      <c r="AA390" s="426"/>
      <c r="AB390" s="429"/>
      <c r="AC390" s="65"/>
    </row>
    <row r="391" spans="2:29" s="5" customFormat="1" ht="30" customHeight="1">
      <c r="B391" s="299"/>
      <c r="C391" s="439"/>
      <c r="D391" s="439"/>
      <c r="E391" s="443"/>
      <c r="F391" s="444"/>
      <c r="G391" s="246"/>
      <c r="H391" s="62"/>
      <c r="I391" s="63"/>
      <c r="J391" s="432"/>
      <c r="K391" s="432"/>
      <c r="L391" s="429"/>
      <c r="M391" s="63"/>
      <c r="N391" s="62"/>
      <c r="O391" s="62"/>
      <c r="P391" s="62"/>
      <c r="Q391" s="62"/>
      <c r="R391" s="63"/>
      <c r="S391" s="62"/>
      <c r="T391" s="62"/>
      <c r="U391" s="62"/>
      <c r="V391" s="62"/>
      <c r="W391" s="64">
        <f>((IF(S391=Datos!$B$83,0,IF(S391=Datos!$B$84,5,IF(S391=Datos!$B$85,10,IF(S391=Datos!$B$86,15,IF(S391=Datos!$B$87,20,IF(S391=Datos!$B$88,25,0)))))))/100)+((IF(T391=Datos!$B$83,0,IF(T391=Datos!$B$84,5,IF(T391=Datos!$B$85,10,IF(T391=Datos!$B$86,15,IF(T391=Datos!$B$87,20,IF(T391=Datos!$B$88,25,0)))))))/100)+((IF(U391=Datos!$B$83,0,IF(U391=Datos!$B$84,5,IF(U391=Datos!$B$85,10,IF(U391=Datos!$B$86,15,IF(U391=Datos!$B$87,20,IF(U391=Datos!$B$88,25,0)))))))/100)+((IF(V391=Datos!$B$83,0,IF(V391=Datos!$B$84,5,IF(V391=Datos!$B$85,10,IF(V391=Datos!$B$86,15,IF(V391=Datos!$B$87,20,IF(V391=Datos!$B$88,25,0)))))))/100)</f>
        <v>0</v>
      </c>
      <c r="X391" s="436"/>
      <c r="Y391" s="426"/>
      <c r="Z391" s="423"/>
      <c r="AA391" s="426"/>
      <c r="AB391" s="429"/>
      <c r="AC391" s="65"/>
    </row>
    <row r="392" spans="2:29" s="5" customFormat="1" ht="30" customHeight="1">
      <c r="B392" s="299"/>
      <c r="C392" s="439"/>
      <c r="D392" s="439"/>
      <c r="E392" s="443"/>
      <c r="F392" s="444"/>
      <c r="G392" s="246"/>
      <c r="H392" s="62"/>
      <c r="I392" s="63"/>
      <c r="J392" s="432"/>
      <c r="K392" s="432"/>
      <c r="L392" s="429"/>
      <c r="M392" s="63"/>
      <c r="N392" s="62"/>
      <c r="O392" s="62"/>
      <c r="P392" s="62"/>
      <c r="Q392" s="62"/>
      <c r="R392" s="63"/>
      <c r="S392" s="62"/>
      <c r="T392" s="62"/>
      <c r="U392" s="62"/>
      <c r="V392" s="62"/>
      <c r="W392" s="64">
        <f>((IF(S392=Datos!$B$83,0,IF(S392=Datos!$B$84,5,IF(S392=Datos!$B$85,10,IF(S392=Datos!$B$86,15,IF(S392=Datos!$B$87,20,IF(S392=Datos!$B$88,25,0)))))))/100)+((IF(T392=Datos!$B$83,0,IF(T392=Datos!$B$84,5,IF(T392=Datos!$B$85,10,IF(T392=Datos!$B$86,15,IF(T392=Datos!$B$87,20,IF(T392=Datos!$B$88,25,0)))))))/100)+((IF(U392=Datos!$B$83,0,IF(U392=Datos!$B$84,5,IF(U392=Datos!$B$85,10,IF(U392=Datos!$B$86,15,IF(U392=Datos!$B$87,20,IF(U392=Datos!$B$88,25,0)))))))/100)+((IF(V392=Datos!$B$83,0,IF(V392=Datos!$B$84,5,IF(V392=Datos!$B$85,10,IF(V392=Datos!$B$86,15,IF(V392=Datos!$B$87,20,IF(V392=Datos!$B$88,25,0)))))))/100)</f>
        <v>0</v>
      </c>
      <c r="X392" s="436"/>
      <c r="Y392" s="426"/>
      <c r="Z392" s="423"/>
      <c r="AA392" s="426"/>
      <c r="AB392" s="429"/>
      <c r="AC392" s="65"/>
    </row>
    <row r="393" spans="2:29" s="5" customFormat="1" ht="30" customHeight="1">
      <c r="B393" s="299"/>
      <c r="C393" s="439"/>
      <c r="D393" s="439"/>
      <c r="E393" s="443"/>
      <c r="F393" s="444"/>
      <c r="G393" s="246"/>
      <c r="H393" s="62"/>
      <c r="I393" s="63"/>
      <c r="J393" s="432"/>
      <c r="K393" s="432"/>
      <c r="L393" s="429"/>
      <c r="M393" s="63"/>
      <c r="N393" s="62"/>
      <c r="O393" s="62"/>
      <c r="P393" s="62"/>
      <c r="Q393" s="62"/>
      <c r="R393" s="63"/>
      <c r="S393" s="62"/>
      <c r="T393" s="62"/>
      <c r="U393" s="62"/>
      <c r="V393" s="62"/>
      <c r="W393" s="64">
        <f>((IF(S393=Datos!$B$83,0,IF(S393=Datos!$B$84,5,IF(S393=Datos!$B$85,10,IF(S393=Datos!$B$86,15,IF(S393=Datos!$B$87,20,IF(S393=Datos!$B$88,25,0)))))))/100)+((IF(T393=Datos!$B$83,0,IF(T393=Datos!$B$84,5,IF(T393=Datos!$B$85,10,IF(T393=Datos!$B$86,15,IF(T393=Datos!$B$87,20,IF(T393=Datos!$B$88,25,0)))))))/100)+((IF(U393=Datos!$B$83,0,IF(U393=Datos!$B$84,5,IF(U393=Datos!$B$85,10,IF(U393=Datos!$B$86,15,IF(U393=Datos!$B$87,20,IF(U393=Datos!$B$88,25,0)))))))/100)+((IF(V393=Datos!$B$83,0,IF(V393=Datos!$B$84,5,IF(V393=Datos!$B$85,10,IF(V393=Datos!$B$86,15,IF(V393=Datos!$B$87,20,IF(V393=Datos!$B$88,25,0)))))))/100)</f>
        <v>0</v>
      </c>
      <c r="X393" s="436"/>
      <c r="Y393" s="426"/>
      <c r="Z393" s="423"/>
      <c r="AA393" s="426"/>
      <c r="AB393" s="429"/>
      <c r="AC393" s="65"/>
    </row>
    <row r="394" spans="2:29" s="5" customFormat="1" ht="30" customHeight="1" thickBot="1">
      <c r="B394" s="300"/>
      <c r="C394" s="440"/>
      <c r="D394" s="440"/>
      <c r="E394" s="445"/>
      <c r="F394" s="446"/>
      <c r="G394" s="247"/>
      <c r="H394" s="88"/>
      <c r="I394" s="86"/>
      <c r="J394" s="433"/>
      <c r="K394" s="433"/>
      <c r="L394" s="430"/>
      <c r="M394" s="86"/>
      <c r="N394" s="88"/>
      <c r="O394" s="88"/>
      <c r="P394" s="88"/>
      <c r="Q394" s="88"/>
      <c r="R394" s="86"/>
      <c r="S394" s="88"/>
      <c r="T394" s="88"/>
      <c r="U394" s="88"/>
      <c r="V394" s="88"/>
      <c r="W394" s="87">
        <f>((IF(S394=Datos!$B$83,0,IF(S394=Datos!$B$84,5,IF(S394=Datos!$B$85,10,IF(S394=Datos!$B$86,15,IF(S394=Datos!$B$87,20,IF(S394=Datos!$B$88,25,0)))))))/100)+((IF(T394=Datos!$B$83,0,IF(T394=Datos!$B$84,5,IF(T394=Datos!$B$85,10,IF(T394=Datos!$B$86,15,IF(T394=Datos!$B$87,20,IF(T394=Datos!$B$88,25,0)))))))/100)+((IF(U394=Datos!$B$83,0,IF(U394=Datos!$B$84,5,IF(U394=Datos!$B$85,10,IF(U394=Datos!$B$86,15,IF(U394=Datos!$B$87,20,IF(U394=Datos!$B$88,25,0)))))))/100)+((IF(V394=Datos!$B$83,0,IF(V394=Datos!$B$84,5,IF(V394=Datos!$B$85,10,IF(V394=Datos!$B$86,15,IF(V394=Datos!$B$87,20,IF(V394=Datos!$B$88,25,0)))))))/100)</f>
        <v>0</v>
      </c>
      <c r="X394" s="437"/>
      <c r="Y394" s="427"/>
      <c r="Z394" s="424"/>
      <c r="AA394" s="427"/>
      <c r="AB394" s="430"/>
      <c r="AC394" s="69"/>
    </row>
    <row r="395" spans="2:29" s="5" customFormat="1" ht="30" customHeight="1">
      <c r="B395" s="298" t="str">
        <f>IF(Menú!$C$7="","-",Menú!$C$7)</f>
        <v>-</v>
      </c>
      <c r="C395" s="438"/>
      <c r="D395" s="438" t="str">
        <f>IF(B395="-","-",VLOOKUP(B395,Datos!$B$3:$C$25,2,FALSE))</f>
        <v>-</v>
      </c>
      <c r="E395" s="441"/>
      <c r="F395" s="442"/>
      <c r="G395" s="245"/>
      <c r="H395" s="83"/>
      <c r="I395" s="84"/>
      <c r="J395" s="431"/>
      <c r="K395" s="431"/>
      <c r="L395" s="428" t="str">
        <f>IF(AND(J395=Datos!$B$186,K395=Datos!$B$193),Datos!$D$186,IF(AND(J395=Datos!$B$186,K395=Datos!$B$194),Datos!$E$186,IF(AND(J395=Datos!$B$186,K395=Datos!$B$195),Datos!$F$186,IF(AND(J395=Datos!$B$186,K395=Datos!$B$196),Datos!$G$186,IF(AND(J395=Datos!$B$186,K395=Datos!$B$197),Datos!$H$186,IF(AND(J395=Datos!$B$187,K395=Datos!$B$193),Datos!$D$187,IF(AND(J395=Datos!$B$187,K395=Datos!$B$194),Datos!$E$187,IF(AND(J395=Datos!$B$187,K395=Datos!$B$195),Datos!$F$187,IF(AND(J395=Datos!$B$187,K395=Datos!$B$196),Datos!$G$187,IF(AND(J395=Datos!$B$187,K395=Datos!$B$197),Datos!$H$187,IF(AND(J395=Datos!$B$188,K395=Datos!$B$193),Datos!$D$188,IF(AND(J395=Datos!$B$188,K395=Datos!$B$194),Datos!$E$188,IF(AND(J395=Datos!$B$188,K395=Datos!$B$195),Datos!$F$188,IF(AND(J395=Datos!$B$188,K395=Datos!$B$196),Datos!$G$188,IF(AND(J395=Datos!$B$188,K395=Datos!$B$197),Datos!$H$188,IF(AND(J395=Datos!$B$189,K395=Datos!$B$193),Datos!$D$189,IF(AND(J395=Datos!$B$189,K395=Datos!$B$194),Datos!$E$189,IF(AND(J395=Datos!$B$189,K395=Datos!$B$195),Datos!$F$189,IF(AND(J395=Datos!$B$189,K395=Datos!$B$196),Datos!$G$189,IF(AND(J395=Datos!$B$189,K395=Datos!$B$197),Datos!$H$189,IF(AND(J395=Datos!$B$190,K395=Datos!$B$193),Datos!$D$190,IF(AND(J395=Datos!$B$190,K395=Datos!$B$194),Datos!$E$190,IF(AND(J395=Datos!$B$190,K395=Datos!$B$195),Datos!$F$190,IF(AND(J395=Datos!$B$190,K395=Datos!$B$196),Datos!$G$190,IF(AND(J395=Datos!$B$190,K395=Datos!$B$197),Datos!$H$190,"-")))))))))))))))))))))))))</f>
        <v>-</v>
      </c>
      <c r="M395" s="84"/>
      <c r="N395" s="83"/>
      <c r="O395" s="83"/>
      <c r="P395" s="83"/>
      <c r="Q395" s="83"/>
      <c r="R395" s="84"/>
      <c r="S395" s="83"/>
      <c r="T395" s="83"/>
      <c r="U395" s="83"/>
      <c r="V395" s="83"/>
      <c r="W395" s="82">
        <f>((IF(S395=Datos!$B$83,0,IF(S395=Datos!$B$84,5,IF(S395=Datos!$B$85,10,IF(S395=Datos!$B$86,15,IF(S395=Datos!$B$87,20,IF(S395=Datos!$B$88,25,0)))))))/100)+((IF(T395=Datos!$B$83,0,IF(T395=Datos!$B$84,5,IF(T395=Datos!$B$85,10,IF(T395=Datos!$B$86,15,IF(T395=Datos!$B$87,20,IF(T395=Datos!$B$88,25,0)))))))/100)+((IF(U395=Datos!$B$83,0,IF(U395=Datos!$B$84,5,IF(U395=Datos!$B$85,10,IF(U395=Datos!$B$86,15,IF(U395=Datos!$B$87,20,IF(U395=Datos!$B$88,25,0)))))))/100)+((IF(V395=Datos!$B$83,0,IF(V395=Datos!$B$84,5,IF(V395=Datos!$B$85,10,IF(V395=Datos!$B$86,15,IF(V395=Datos!$B$87,20,IF(V395=Datos!$B$88,25,0)))))))/100)</f>
        <v>0</v>
      </c>
      <c r="X395" s="435">
        <f>IF(ISERROR((IF(R395=Datos!$B$80,W395,0)+IF(R396=Datos!$B$80,W396,0)+IF(R397=Datos!$B$80,W397,0)+IF(R398=Datos!$B$80,W398,0)+IF(R399=Datos!$B$80,W399,0)+IF(R400=Datos!$B$80,W400,0))/(IF(R395=Datos!$B$80,1,0)+IF(R396=Datos!$B$80,1,0)+IF(R397=Datos!$B$80,1,0)+IF(R398=Datos!$B$80,1,0)+IF(R399=Datos!$B$80,1,0)+IF(R400=Datos!$B$80,1,0))),0,(IF(R395=Datos!$B$80,W395,0)+IF(R396=Datos!$B$80,W396,0)+IF(R397=Datos!$B$80,W397,0)+IF(R398=Datos!$B$80,W398,0)+IF(R399=Datos!$B$80,W399,0)+IF(R400=Datos!$B$80,W400,0))/(IF(R395=Datos!$B$80,1,0)+IF(R396=Datos!$B$80,1,0)+IF(R397=Datos!$B$80,1,0)+IF(R398=Datos!$B$80,1,0)+IF(R399=Datos!$B$80,1,0)+IF(R400=Datos!$B$80,1,0)))</f>
        <v>0</v>
      </c>
      <c r="Y395" s="425" t="str">
        <f>IF(J395="","-",(IF(X395&gt;0,(IF(J395=Datos!$B$65,Datos!$B$65,IF(AND(J395=Datos!$B$66,X395&gt;0.49),Datos!$B$65,IF(AND(J395=Datos!$B$67,X395&gt;0.74),Datos!$B$65,IF(AND(J395=Datos!$B$67,X395&lt;0.75,X395&gt;0.49),Datos!$B$66,IF(AND(J395=Datos!$B$68,X395&gt;0.74),Datos!$B$66,IF(AND(J395=Datos!$B$68,X395&lt;0.75,X395&gt;0.49),Datos!$B$67,IF(AND(J395=Datos!$B$69,X395&gt;0.74),Datos!$B$67,IF(AND(J395=Datos!$B$69,X395&lt;0.75,X395&gt;0.49),Datos!$B$68,J395))))))))),J395)))</f>
        <v>-</v>
      </c>
      <c r="Z395" s="422">
        <f>IF(ISERROR((IF(R395=Datos!$B$79,W395,0)+IF(R396=Datos!$B$79,W396,0)+IF(R397=Datos!$B$79,W397,0)+IF(R398=Datos!$B$79,W398,0)+IF(R399=Datos!$B$79,W399,0)+IF(R400=Datos!$B$79,W400,0))/(IF(R395=Datos!$B$79,1,0)+IF(R396=Datos!$B$79,1,0)+IF(R397=Datos!$B$79,1,0)+IF(R398=Datos!$B$79,1,0)+IF(R399=Datos!$B$79,1,0)+IF(R400=Datos!$B$79,1,0))),0,(IF(R395=Datos!$B$79,W395,0)+IF(R396=Datos!$B$79,W396,0)+IF(R397=Datos!$B$79,W397,0)+IF(R398=Datos!$B$79,W398,0)+IF(R399=Datos!$B$79,W399,0)+IF(R400=Datos!$B$79,W400,0))/(IF(R395=Datos!$B$79,1,0)+IF(R396=Datos!$B$79,1,0)+IF(R397=Datos!$B$79,1,0)+IF(R398=Datos!$B$79,1,0)+IF(R399=Datos!$B$79,1,0)+IF(R400=Datos!$B$79,1,0)))</f>
        <v>0</v>
      </c>
      <c r="AA395" s="425" t="str">
        <f>IF(K395="","-",(IF(Z395&gt;0,(IF(K395=Datos!$B$72,Datos!$B$72,IF(AND(K395=Datos!$B$73,Z395&gt;0.49),Datos!$B$72,IF(AND(K395=Datos!$B$74,Z395&gt;0.74),Datos!$B$72,IF(AND(K395=Datos!$B$74,Z395&lt;0.75,Z395&gt;0.49),Datos!$B$73,IF(AND(K395=Datos!$B$75,Z395&gt;0.74),Datos!$B$73,IF(AND(K395=Datos!$B$75,Z395&lt;0.75,Z395&gt;0.49),Datos!$B$74,IF(AND(K395=Datos!$B$76,Z395&gt;0.74),Datos!$B$74,IF(AND(K395=Datos!$B$76,Z395&lt;0.75,Z395&gt;0.49),Datos!$B$75,K395))))))))),K395)))</f>
        <v>-</v>
      </c>
      <c r="AB395" s="428" t="str">
        <f>IF(AND(Y395=Datos!$B$186,AA395=Datos!$B$193),Datos!$D$186,IF(AND(Y395=Datos!$B$186,AA395=Datos!$B$194),Datos!$E$186,IF(AND(Y395=Datos!$B$186,AA395=Datos!$B$195),Datos!$F$186,IF(AND(Y395=Datos!$B$186,AA395=Datos!$B$196),Datos!$G$186,IF(AND(Y395=Datos!$B$186,AA395=Datos!$B$197),Datos!$H$186,IF(AND(Y395=Datos!$B$187,AA395=Datos!$B$193),Datos!$D$187,IF(AND(Y395=Datos!$B$187,AA395=Datos!$B$194),Datos!$E$187,IF(AND(Y395=Datos!$B$187,AA395=Datos!$B$195),Datos!$F$187,IF(AND(Y395=Datos!$B$187,AA395=Datos!$B$196),Datos!$G$187,IF(AND(Y395=Datos!$B$187,AA395=Datos!$B$197),Datos!$H$187,IF(AND(Y395=Datos!$B$188,AA395=Datos!$B$193),Datos!$D$188,IF(AND(Y395=Datos!$B$188,AA395=Datos!$B$194),Datos!$E$188,IF(AND(Y395=Datos!$B$188,AA395=Datos!$B$195),Datos!$F$188,IF(AND(Y395=Datos!$B$188,AA395=Datos!$B$196),Datos!$G$188,IF(AND(Y395=Datos!$B$188,AA395=Datos!$B$197),Datos!$H$188,IF(AND(Y395=Datos!$B$189,AA395=Datos!$B$193),Datos!$D$189,IF(AND(Y395=Datos!$B$189,AA395=Datos!$B$194),Datos!$E$189,IF(AND(Y395=Datos!$B$189,AA395=Datos!$B$195),Datos!$F$189,IF(AND(Y395=Datos!$B$189,AA395=Datos!$B$196),Datos!$G$189,IF(AND(Y395=Datos!$B$189,AA395=Datos!$B$197),Datos!$H$189,IF(AND(Y395=Datos!$B$190,AA395=Datos!$B$193),Datos!$D$190,IF(AND(Y395=Datos!$B$190,AA395=Datos!$B$194),Datos!$E$190,IF(AND(Y395=Datos!$B$190,AA395=Datos!$B$195),Datos!$F$190,IF(AND(Y395=Datos!$B$190,AA395=Datos!$B$196),Datos!$G$190,IF(AND(Y395=Datos!$B$190,AA395=Datos!$B$197),Datos!$H$190,"-")))))))))))))))))))))))))</f>
        <v>-</v>
      </c>
      <c r="AC395" s="61"/>
    </row>
    <row r="396" spans="2:29" s="5" customFormat="1" ht="30" customHeight="1">
      <c r="B396" s="299"/>
      <c r="C396" s="439"/>
      <c r="D396" s="439"/>
      <c r="E396" s="443"/>
      <c r="F396" s="444"/>
      <c r="G396" s="246"/>
      <c r="H396" s="62"/>
      <c r="I396" s="63"/>
      <c r="J396" s="432"/>
      <c r="K396" s="432"/>
      <c r="L396" s="429"/>
      <c r="M396" s="63"/>
      <c r="N396" s="62"/>
      <c r="O396" s="62"/>
      <c r="P396" s="62"/>
      <c r="Q396" s="62"/>
      <c r="R396" s="63"/>
      <c r="S396" s="62"/>
      <c r="T396" s="62"/>
      <c r="U396" s="62"/>
      <c r="V396" s="62"/>
      <c r="W396" s="64">
        <f>((IF(S396=Datos!$B$83,0,IF(S396=Datos!$B$84,5,IF(S396=Datos!$B$85,10,IF(S396=Datos!$B$86,15,IF(S396=Datos!$B$87,20,IF(S396=Datos!$B$88,25,0)))))))/100)+((IF(T396=Datos!$B$83,0,IF(T396=Datos!$B$84,5,IF(T396=Datos!$B$85,10,IF(T396=Datos!$B$86,15,IF(T396=Datos!$B$87,20,IF(T396=Datos!$B$88,25,0)))))))/100)+((IF(U396=Datos!$B$83,0,IF(U396=Datos!$B$84,5,IF(U396=Datos!$B$85,10,IF(U396=Datos!$B$86,15,IF(U396=Datos!$B$87,20,IF(U396=Datos!$B$88,25,0)))))))/100)+((IF(V396=Datos!$B$83,0,IF(V396=Datos!$B$84,5,IF(V396=Datos!$B$85,10,IF(V396=Datos!$B$86,15,IF(V396=Datos!$B$87,20,IF(V396=Datos!$B$88,25,0)))))))/100)</f>
        <v>0</v>
      </c>
      <c r="X396" s="436"/>
      <c r="Y396" s="426"/>
      <c r="Z396" s="423"/>
      <c r="AA396" s="426"/>
      <c r="AB396" s="429"/>
      <c r="AC396" s="65"/>
    </row>
    <row r="397" spans="2:29" s="5" customFormat="1" ht="30" customHeight="1">
      <c r="B397" s="299"/>
      <c r="C397" s="439"/>
      <c r="D397" s="439"/>
      <c r="E397" s="443"/>
      <c r="F397" s="444"/>
      <c r="G397" s="246"/>
      <c r="H397" s="62"/>
      <c r="I397" s="63"/>
      <c r="J397" s="432"/>
      <c r="K397" s="432"/>
      <c r="L397" s="429"/>
      <c r="M397" s="63"/>
      <c r="N397" s="62"/>
      <c r="O397" s="62"/>
      <c r="P397" s="62"/>
      <c r="Q397" s="62"/>
      <c r="R397" s="63"/>
      <c r="S397" s="62"/>
      <c r="T397" s="62"/>
      <c r="U397" s="62"/>
      <c r="V397" s="62"/>
      <c r="W397" s="64">
        <f>((IF(S397=Datos!$B$83,0,IF(S397=Datos!$B$84,5,IF(S397=Datos!$B$85,10,IF(S397=Datos!$B$86,15,IF(S397=Datos!$B$87,20,IF(S397=Datos!$B$88,25,0)))))))/100)+((IF(T397=Datos!$B$83,0,IF(T397=Datos!$B$84,5,IF(T397=Datos!$B$85,10,IF(T397=Datos!$B$86,15,IF(T397=Datos!$B$87,20,IF(T397=Datos!$B$88,25,0)))))))/100)+((IF(U397=Datos!$B$83,0,IF(U397=Datos!$B$84,5,IF(U397=Datos!$B$85,10,IF(U397=Datos!$B$86,15,IF(U397=Datos!$B$87,20,IF(U397=Datos!$B$88,25,0)))))))/100)+((IF(V397=Datos!$B$83,0,IF(V397=Datos!$B$84,5,IF(V397=Datos!$B$85,10,IF(V397=Datos!$B$86,15,IF(V397=Datos!$B$87,20,IF(V397=Datos!$B$88,25,0)))))))/100)</f>
        <v>0</v>
      </c>
      <c r="X397" s="436"/>
      <c r="Y397" s="426"/>
      <c r="Z397" s="423"/>
      <c r="AA397" s="426"/>
      <c r="AB397" s="429"/>
      <c r="AC397" s="65"/>
    </row>
    <row r="398" spans="2:29" s="5" customFormat="1" ht="30" customHeight="1">
      <c r="B398" s="299"/>
      <c r="C398" s="439"/>
      <c r="D398" s="439"/>
      <c r="E398" s="443"/>
      <c r="F398" s="444"/>
      <c r="G398" s="246"/>
      <c r="H398" s="62"/>
      <c r="I398" s="63"/>
      <c r="J398" s="432"/>
      <c r="K398" s="432"/>
      <c r="L398" s="429"/>
      <c r="M398" s="63"/>
      <c r="N398" s="62"/>
      <c r="O398" s="62"/>
      <c r="P398" s="62"/>
      <c r="Q398" s="62"/>
      <c r="R398" s="63"/>
      <c r="S398" s="62"/>
      <c r="T398" s="62"/>
      <c r="U398" s="62"/>
      <c r="V398" s="62"/>
      <c r="W398" s="64">
        <f>((IF(S398=Datos!$B$83,0,IF(S398=Datos!$B$84,5,IF(S398=Datos!$B$85,10,IF(S398=Datos!$B$86,15,IF(S398=Datos!$B$87,20,IF(S398=Datos!$B$88,25,0)))))))/100)+((IF(T398=Datos!$B$83,0,IF(T398=Datos!$B$84,5,IF(T398=Datos!$B$85,10,IF(T398=Datos!$B$86,15,IF(T398=Datos!$B$87,20,IF(T398=Datos!$B$88,25,0)))))))/100)+((IF(U398=Datos!$B$83,0,IF(U398=Datos!$B$84,5,IF(U398=Datos!$B$85,10,IF(U398=Datos!$B$86,15,IF(U398=Datos!$B$87,20,IF(U398=Datos!$B$88,25,0)))))))/100)+((IF(V398=Datos!$B$83,0,IF(V398=Datos!$B$84,5,IF(V398=Datos!$B$85,10,IF(V398=Datos!$B$86,15,IF(V398=Datos!$B$87,20,IF(V398=Datos!$B$88,25,0)))))))/100)</f>
        <v>0</v>
      </c>
      <c r="X398" s="436"/>
      <c r="Y398" s="426"/>
      <c r="Z398" s="423"/>
      <c r="AA398" s="426"/>
      <c r="AB398" s="429"/>
      <c r="AC398" s="65"/>
    </row>
    <row r="399" spans="2:29" s="5" customFormat="1" ht="30" customHeight="1">
      <c r="B399" s="299"/>
      <c r="C399" s="439"/>
      <c r="D399" s="439"/>
      <c r="E399" s="443"/>
      <c r="F399" s="444"/>
      <c r="G399" s="246"/>
      <c r="H399" s="62"/>
      <c r="I399" s="63"/>
      <c r="J399" s="432"/>
      <c r="K399" s="432"/>
      <c r="L399" s="429"/>
      <c r="M399" s="63"/>
      <c r="N399" s="62"/>
      <c r="O399" s="62"/>
      <c r="P399" s="62"/>
      <c r="Q399" s="62"/>
      <c r="R399" s="63"/>
      <c r="S399" s="62"/>
      <c r="T399" s="62"/>
      <c r="U399" s="62"/>
      <c r="V399" s="62"/>
      <c r="W399" s="64">
        <f>((IF(S399=Datos!$B$83,0,IF(S399=Datos!$B$84,5,IF(S399=Datos!$B$85,10,IF(S399=Datos!$B$86,15,IF(S399=Datos!$B$87,20,IF(S399=Datos!$B$88,25,0)))))))/100)+((IF(T399=Datos!$B$83,0,IF(T399=Datos!$B$84,5,IF(T399=Datos!$B$85,10,IF(T399=Datos!$B$86,15,IF(T399=Datos!$B$87,20,IF(T399=Datos!$B$88,25,0)))))))/100)+((IF(U399=Datos!$B$83,0,IF(U399=Datos!$B$84,5,IF(U399=Datos!$B$85,10,IF(U399=Datos!$B$86,15,IF(U399=Datos!$B$87,20,IF(U399=Datos!$B$88,25,0)))))))/100)+((IF(V399=Datos!$B$83,0,IF(V399=Datos!$B$84,5,IF(V399=Datos!$B$85,10,IF(V399=Datos!$B$86,15,IF(V399=Datos!$B$87,20,IF(V399=Datos!$B$88,25,0)))))))/100)</f>
        <v>0</v>
      </c>
      <c r="X399" s="436"/>
      <c r="Y399" s="426"/>
      <c r="Z399" s="423"/>
      <c r="AA399" s="426"/>
      <c r="AB399" s="429"/>
      <c r="AC399" s="65"/>
    </row>
    <row r="400" spans="2:29" s="5" customFormat="1" ht="30" customHeight="1" thickBot="1">
      <c r="B400" s="300"/>
      <c r="C400" s="440"/>
      <c r="D400" s="440"/>
      <c r="E400" s="445"/>
      <c r="F400" s="446"/>
      <c r="G400" s="247"/>
      <c r="H400" s="88"/>
      <c r="I400" s="86"/>
      <c r="J400" s="433"/>
      <c r="K400" s="433"/>
      <c r="L400" s="430"/>
      <c r="M400" s="86"/>
      <c r="N400" s="88"/>
      <c r="O400" s="88"/>
      <c r="P400" s="88"/>
      <c r="Q400" s="88"/>
      <c r="R400" s="86"/>
      <c r="S400" s="88"/>
      <c r="T400" s="88"/>
      <c r="U400" s="88"/>
      <c r="V400" s="88"/>
      <c r="W400" s="87">
        <f>((IF(S400=Datos!$B$83,0,IF(S400=Datos!$B$84,5,IF(S400=Datos!$B$85,10,IF(S400=Datos!$B$86,15,IF(S400=Datos!$B$87,20,IF(S400=Datos!$B$88,25,0)))))))/100)+((IF(T400=Datos!$B$83,0,IF(T400=Datos!$B$84,5,IF(T400=Datos!$B$85,10,IF(T400=Datos!$B$86,15,IF(T400=Datos!$B$87,20,IF(T400=Datos!$B$88,25,0)))))))/100)+((IF(U400=Datos!$B$83,0,IF(U400=Datos!$B$84,5,IF(U400=Datos!$B$85,10,IF(U400=Datos!$B$86,15,IF(U400=Datos!$B$87,20,IF(U400=Datos!$B$88,25,0)))))))/100)+((IF(V400=Datos!$B$83,0,IF(V400=Datos!$B$84,5,IF(V400=Datos!$B$85,10,IF(V400=Datos!$B$86,15,IF(V400=Datos!$B$87,20,IF(V400=Datos!$B$88,25,0)))))))/100)</f>
        <v>0</v>
      </c>
      <c r="X400" s="437"/>
      <c r="Y400" s="427"/>
      <c r="Z400" s="424"/>
      <c r="AA400" s="427"/>
      <c r="AB400" s="430"/>
      <c r="AC400" s="69"/>
    </row>
    <row r="401" spans="2:29" s="5" customFormat="1" ht="30" customHeight="1">
      <c r="B401" s="298" t="str">
        <f>IF(Menú!$C$7="","-",Menú!$C$7)</f>
        <v>-</v>
      </c>
      <c r="C401" s="438"/>
      <c r="D401" s="438" t="str">
        <f>IF(B401="-","-",VLOOKUP(B401,Datos!$B$3:$C$25,2,FALSE))</f>
        <v>-</v>
      </c>
      <c r="E401" s="441"/>
      <c r="F401" s="442"/>
      <c r="G401" s="245"/>
      <c r="H401" s="83"/>
      <c r="I401" s="84"/>
      <c r="J401" s="431"/>
      <c r="K401" s="431"/>
      <c r="L401" s="428" t="str">
        <f>IF(AND(J401=Datos!$B$186,K401=Datos!$B$193),Datos!$D$186,IF(AND(J401=Datos!$B$186,K401=Datos!$B$194),Datos!$E$186,IF(AND(J401=Datos!$B$186,K401=Datos!$B$195),Datos!$F$186,IF(AND(J401=Datos!$B$186,K401=Datos!$B$196),Datos!$G$186,IF(AND(J401=Datos!$B$186,K401=Datos!$B$197),Datos!$H$186,IF(AND(J401=Datos!$B$187,K401=Datos!$B$193),Datos!$D$187,IF(AND(J401=Datos!$B$187,K401=Datos!$B$194),Datos!$E$187,IF(AND(J401=Datos!$B$187,K401=Datos!$B$195),Datos!$F$187,IF(AND(J401=Datos!$B$187,K401=Datos!$B$196),Datos!$G$187,IF(AND(J401=Datos!$B$187,K401=Datos!$B$197),Datos!$H$187,IF(AND(J401=Datos!$B$188,K401=Datos!$B$193),Datos!$D$188,IF(AND(J401=Datos!$B$188,K401=Datos!$B$194),Datos!$E$188,IF(AND(J401=Datos!$B$188,K401=Datos!$B$195),Datos!$F$188,IF(AND(J401=Datos!$B$188,K401=Datos!$B$196),Datos!$G$188,IF(AND(J401=Datos!$B$188,K401=Datos!$B$197),Datos!$H$188,IF(AND(J401=Datos!$B$189,K401=Datos!$B$193),Datos!$D$189,IF(AND(J401=Datos!$B$189,K401=Datos!$B$194),Datos!$E$189,IF(AND(J401=Datos!$B$189,K401=Datos!$B$195),Datos!$F$189,IF(AND(J401=Datos!$B$189,K401=Datos!$B$196),Datos!$G$189,IF(AND(J401=Datos!$B$189,K401=Datos!$B$197),Datos!$H$189,IF(AND(J401=Datos!$B$190,K401=Datos!$B$193),Datos!$D$190,IF(AND(J401=Datos!$B$190,K401=Datos!$B$194),Datos!$E$190,IF(AND(J401=Datos!$B$190,K401=Datos!$B$195),Datos!$F$190,IF(AND(J401=Datos!$B$190,K401=Datos!$B$196),Datos!$G$190,IF(AND(J401=Datos!$B$190,K401=Datos!$B$197),Datos!$H$190,"-")))))))))))))))))))))))))</f>
        <v>-</v>
      </c>
      <c r="M401" s="84"/>
      <c r="N401" s="83"/>
      <c r="O401" s="83"/>
      <c r="P401" s="83"/>
      <c r="Q401" s="83"/>
      <c r="R401" s="84"/>
      <c r="S401" s="83"/>
      <c r="T401" s="83"/>
      <c r="U401" s="83"/>
      <c r="V401" s="83"/>
      <c r="W401" s="82">
        <f>((IF(S401=Datos!$B$83,0,IF(S401=Datos!$B$84,5,IF(S401=Datos!$B$85,10,IF(S401=Datos!$B$86,15,IF(S401=Datos!$B$87,20,IF(S401=Datos!$B$88,25,0)))))))/100)+((IF(T401=Datos!$B$83,0,IF(T401=Datos!$B$84,5,IF(T401=Datos!$B$85,10,IF(T401=Datos!$B$86,15,IF(T401=Datos!$B$87,20,IF(T401=Datos!$B$88,25,0)))))))/100)+((IF(U401=Datos!$B$83,0,IF(U401=Datos!$B$84,5,IF(U401=Datos!$B$85,10,IF(U401=Datos!$B$86,15,IF(U401=Datos!$B$87,20,IF(U401=Datos!$B$88,25,0)))))))/100)+((IF(V401=Datos!$B$83,0,IF(V401=Datos!$B$84,5,IF(V401=Datos!$B$85,10,IF(V401=Datos!$B$86,15,IF(V401=Datos!$B$87,20,IF(V401=Datos!$B$88,25,0)))))))/100)</f>
        <v>0</v>
      </c>
      <c r="X401" s="435">
        <f>IF(ISERROR((IF(R401=Datos!$B$80,W401,0)+IF(R402=Datos!$B$80,W402,0)+IF(R403=Datos!$B$80,W403,0)+IF(R404=Datos!$B$80,W404,0)+IF(R405=Datos!$B$80,W405,0)+IF(R406=Datos!$B$80,W406,0))/(IF(R401=Datos!$B$80,1,0)+IF(R402=Datos!$B$80,1,0)+IF(R403=Datos!$B$80,1,0)+IF(R404=Datos!$B$80,1,0)+IF(R405=Datos!$B$80,1,0)+IF(R406=Datos!$B$80,1,0))),0,(IF(R401=Datos!$B$80,W401,0)+IF(R402=Datos!$B$80,W402,0)+IF(R403=Datos!$B$80,W403,0)+IF(R404=Datos!$B$80,W404,0)+IF(R405=Datos!$B$80,W405,0)+IF(R406=Datos!$B$80,W406,0))/(IF(R401=Datos!$B$80,1,0)+IF(R402=Datos!$B$80,1,0)+IF(R403=Datos!$B$80,1,0)+IF(R404=Datos!$B$80,1,0)+IF(R405=Datos!$B$80,1,0)+IF(R406=Datos!$B$80,1,0)))</f>
        <v>0</v>
      </c>
      <c r="Y401" s="425" t="str">
        <f>IF(J401="","-",(IF(X401&gt;0,(IF(J401=Datos!$B$65,Datos!$B$65,IF(AND(J401=Datos!$B$66,X401&gt;0.49),Datos!$B$65,IF(AND(J401=Datos!$B$67,X401&gt;0.74),Datos!$B$65,IF(AND(J401=Datos!$B$67,X401&lt;0.75,X401&gt;0.49),Datos!$B$66,IF(AND(J401=Datos!$B$68,X401&gt;0.74),Datos!$B$66,IF(AND(J401=Datos!$B$68,X401&lt;0.75,X401&gt;0.49),Datos!$B$67,IF(AND(J401=Datos!$B$69,X401&gt;0.74),Datos!$B$67,IF(AND(J401=Datos!$B$69,X401&lt;0.75,X401&gt;0.49),Datos!$B$68,J401))))))))),J401)))</f>
        <v>-</v>
      </c>
      <c r="Z401" s="422">
        <f>IF(ISERROR((IF(R401=Datos!$B$79,W401,0)+IF(R402=Datos!$B$79,W402,0)+IF(R403=Datos!$B$79,W403,0)+IF(R404=Datos!$B$79,W404,0)+IF(R405=Datos!$B$79,W405,0)+IF(R406=Datos!$B$79,W406,0))/(IF(R401=Datos!$B$79,1,0)+IF(R402=Datos!$B$79,1,0)+IF(R403=Datos!$B$79,1,0)+IF(R404=Datos!$B$79,1,0)+IF(R405=Datos!$B$79,1,0)+IF(R406=Datos!$B$79,1,0))),0,(IF(R401=Datos!$B$79,W401,0)+IF(R402=Datos!$B$79,W402,0)+IF(R403=Datos!$B$79,W403,0)+IF(R404=Datos!$B$79,W404,0)+IF(R405=Datos!$B$79,W405,0)+IF(R406=Datos!$B$79,W406,0))/(IF(R401=Datos!$B$79,1,0)+IF(R402=Datos!$B$79,1,0)+IF(R403=Datos!$B$79,1,0)+IF(R404=Datos!$B$79,1,0)+IF(R405=Datos!$B$79,1,0)+IF(R406=Datos!$B$79,1,0)))</f>
        <v>0</v>
      </c>
      <c r="AA401" s="425" t="str">
        <f>IF(K401="","-",(IF(Z401&gt;0,(IF(K401=Datos!$B$72,Datos!$B$72,IF(AND(K401=Datos!$B$73,Z401&gt;0.49),Datos!$B$72,IF(AND(K401=Datos!$B$74,Z401&gt;0.74),Datos!$B$72,IF(AND(K401=Datos!$B$74,Z401&lt;0.75,Z401&gt;0.49),Datos!$B$73,IF(AND(K401=Datos!$B$75,Z401&gt;0.74),Datos!$B$73,IF(AND(K401=Datos!$B$75,Z401&lt;0.75,Z401&gt;0.49),Datos!$B$74,IF(AND(K401=Datos!$B$76,Z401&gt;0.74),Datos!$B$74,IF(AND(K401=Datos!$B$76,Z401&lt;0.75,Z401&gt;0.49),Datos!$B$75,K401))))))))),K401)))</f>
        <v>-</v>
      </c>
      <c r="AB401" s="428" t="str">
        <f>IF(AND(Y401=Datos!$B$186,AA401=Datos!$B$193),Datos!$D$186,IF(AND(Y401=Datos!$B$186,AA401=Datos!$B$194),Datos!$E$186,IF(AND(Y401=Datos!$B$186,AA401=Datos!$B$195),Datos!$F$186,IF(AND(Y401=Datos!$B$186,AA401=Datos!$B$196),Datos!$G$186,IF(AND(Y401=Datos!$B$186,AA401=Datos!$B$197),Datos!$H$186,IF(AND(Y401=Datos!$B$187,AA401=Datos!$B$193),Datos!$D$187,IF(AND(Y401=Datos!$B$187,AA401=Datos!$B$194),Datos!$E$187,IF(AND(Y401=Datos!$B$187,AA401=Datos!$B$195),Datos!$F$187,IF(AND(Y401=Datos!$B$187,AA401=Datos!$B$196),Datos!$G$187,IF(AND(Y401=Datos!$B$187,AA401=Datos!$B$197),Datos!$H$187,IF(AND(Y401=Datos!$B$188,AA401=Datos!$B$193),Datos!$D$188,IF(AND(Y401=Datos!$B$188,AA401=Datos!$B$194),Datos!$E$188,IF(AND(Y401=Datos!$B$188,AA401=Datos!$B$195),Datos!$F$188,IF(AND(Y401=Datos!$B$188,AA401=Datos!$B$196),Datos!$G$188,IF(AND(Y401=Datos!$B$188,AA401=Datos!$B$197),Datos!$H$188,IF(AND(Y401=Datos!$B$189,AA401=Datos!$B$193),Datos!$D$189,IF(AND(Y401=Datos!$B$189,AA401=Datos!$B$194),Datos!$E$189,IF(AND(Y401=Datos!$B$189,AA401=Datos!$B$195),Datos!$F$189,IF(AND(Y401=Datos!$B$189,AA401=Datos!$B$196),Datos!$G$189,IF(AND(Y401=Datos!$B$189,AA401=Datos!$B$197),Datos!$H$189,IF(AND(Y401=Datos!$B$190,AA401=Datos!$B$193),Datos!$D$190,IF(AND(Y401=Datos!$B$190,AA401=Datos!$B$194),Datos!$E$190,IF(AND(Y401=Datos!$B$190,AA401=Datos!$B$195),Datos!$F$190,IF(AND(Y401=Datos!$B$190,AA401=Datos!$B$196),Datos!$G$190,IF(AND(Y401=Datos!$B$190,AA401=Datos!$B$197),Datos!$H$190,"-")))))))))))))))))))))))))</f>
        <v>-</v>
      </c>
      <c r="AC401" s="61"/>
    </row>
    <row r="402" spans="2:29" s="5" customFormat="1" ht="30" customHeight="1">
      <c r="B402" s="299"/>
      <c r="C402" s="439"/>
      <c r="D402" s="439"/>
      <c r="E402" s="443"/>
      <c r="F402" s="444"/>
      <c r="G402" s="246"/>
      <c r="H402" s="62"/>
      <c r="I402" s="63"/>
      <c r="J402" s="432"/>
      <c r="K402" s="432"/>
      <c r="L402" s="429"/>
      <c r="M402" s="63"/>
      <c r="N402" s="62"/>
      <c r="O402" s="62"/>
      <c r="P402" s="62"/>
      <c r="Q402" s="62"/>
      <c r="R402" s="63"/>
      <c r="S402" s="62"/>
      <c r="T402" s="62"/>
      <c r="U402" s="62"/>
      <c r="V402" s="62"/>
      <c r="W402" s="64">
        <f>((IF(S402=Datos!$B$83,0,IF(S402=Datos!$B$84,5,IF(S402=Datos!$B$85,10,IF(S402=Datos!$B$86,15,IF(S402=Datos!$B$87,20,IF(S402=Datos!$B$88,25,0)))))))/100)+((IF(T402=Datos!$B$83,0,IF(T402=Datos!$B$84,5,IF(T402=Datos!$B$85,10,IF(T402=Datos!$B$86,15,IF(T402=Datos!$B$87,20,IF(T402=Datos!$B$88,25,0)))))))/100)+((IF(U402=Datos!$B$83,0,IF(U402=Datos!$B$84,5,IF(U402=Datos!$B$85,10,IF(U402=Datos!$B$86,15,IF(U402=Datos!$B$87,20,IF(U402=Datos!$B$88,25,0)))))))/100)+((IF(V402=Datos!$B$83,0,IF(V402=Datos!$B$84,5,IF(V402=Datos!$B$85,10,IF(V402=Datos!$B$86,15,IF(V402=Datos!$B$87,20,IF(V402=Datos!$B$88,25,0)))))))/100)</f>
        <v>0</v>
      </c>
      <c r="X402" s="436"/>
      <c r="Y402" s="426"/>
      <c r="Z402" s="423"/>
      <c r="AA402" s="426"/>
      <c r="AB402" s="429"/>
      <c r="AC402" s="65"/>
    </row>
    <row r="403" spans="2:29" s="5" customFormat="1" ht="30" customHeight="1">
      <c r="B403" s="299"/>
      <c r="C403" s="439"/>
      <c r="D403" s="439"/>
      <c r="E403" s="443"/>
      <c r="F403" s="444"/>
      <c r="G403" s="246"/>
      <c r="H403" s="62"/>
      <c r="I403" s="63"/>
      <c r="J403" s="432"/>
      <c r="K403" s="432"/>
      <c r="L403" s="429"/>
      <c r="M403" s="63"/>
      <c r="N403" s="62"/>
      <c r="O403" s="62"/>
      <c r="P403" s="62"/>
      <c r="Q403" s="62"/>
      <c r="R403" s="63"/>
      <c r="S403" s="62"/>
      <c r="T403" s="62"/>
      <c r="U403" s="62"/>
      <c r="V403" s="62"/>
      <c r="W403" s="64">
        <f>((IF(S403=Datos!$B$83,0,IF(S403=Datos!$B$84,5,IF(S403=Datos!$B$85,10,IF(S403=Datos!$B$86,15,IF(S403=Datos!$B$87,20,IF(S403=Datos!$B$88,25,0)))))))/100)+((IF(T403=Datos!$B$83,0,IF(T403=Datos!$B$84,5,IF(T403=Datos!$B$85,10,IF(T403=Datos!$B$86,15,IF(T403=Datos!$B$87,20,IF(T403=Datos!$B$88,25,0)))))))/100)+((IF(U403=Datos!$B$83,0,IF(U403=Datos!$B$84,5,IF(U403=Datos!$B$85,10,IF(U403=Datos!$B$86,15,IF(U403=Datos!$B$87,20,IF(U403=Datos!$B$88,25,0)))))))/100)+((IF(V403=Datos!$B$83,0,IF(V403=Datos!$B$84,5,IF(V403=Datos!$B$85,10,IF(V403=Datos!$B$86,15,IF(V403=Datos!$B$87,20,IF(V403=Datos!$B$88,25,0)))))))/100)</f>
        <v>0</v>
      </c>
      <c r="X403" s="436"/>
      <c r="Y403" s="426"/>
      <c r="Z403" s="423"/>
      <c r="AA403" s="426"/>
      <c r="AB403" s="429"/>
      <c r="AC403" s="65"/>
    </row>
    <row r="404" spans="2:29" s="5" customFormat="1" ht="30" customHeight="1">
      <c r="B404" s="299"/>
      <c r="C404" s="439"/>
      <c r="D404" s="439"/>
      <c r="E404" s="443"/>
      <c r="F404" s="444"/>
      <c r="G404" s="246"/>
      <c r="H404" s="62"/>
      <c r="I404" s="63"/>
      <c r="J404" s="432"/>
      <c r="K404" s="432"/>
      <c r="L404" s="429"/>
      <c r="M404" s="63"/>
      <c r="N404" s="62"/>
      <c r="O404" s="62"/>
      <c r="P404" s="62"/>
      <c r="Q404" s="62"/>
      <c r="R404" s="63"/>
      <c r="S404" s="62"/>
      <c r="T404" s="62"/>
      <c r="U404" s="62"/>
      <c r="V404" s="62"/>
      <c r="W404" s="64">
        <f>((IF(S404=Datos!$B$83,0,IF(S404=Datos!$B$84,5,IF(S404=Datos!$B$85,10,IF(S404=Datos!$B$86,15,IF(S404=Datos!$B$87,20,IF(S404=Datos!$B$88,25,0)))))))/100)+((IF(T404=Datos!$B$83,0,IF(T404=Datos!$B$84,5,IF(T404=Datos!$B$85,10,IF(T404=Datos!$B$86,15,IF(T404=Datos!$B$87,20,IF(T404=Datos!$B$88,25,0)))))))/100)+((IF(U404=Datos!$B$83,0,IF(U404=Datos!$B$84,5,IF(U404=Datos!$B$85,10,IF(U404=Datos!$B$86,15,IF(U404=Datos!$B$87,20,IF(U404=Datos!$B$88,25,0)))))))/100)+((IF(V404=Datos!$B$83,0,IF(V404=Datos!$B$84,5,IF(V404=Datos!$B$85,10,IF(V404=Datos!$B$86,15,IF(V404=Datos!$B$87,20,IF(V404=Datos!$B$88,25,0)))))))/100)</f>
        <v>0</v>
      </c>
      <c r="X404" s="436"/>
      <c r="Y404" s="426"/>
      <c r="Z404" s="423"/>
      <c r="AA404" s="426"/>
      <c r="AB404" s="429"/>
      <c r="AC404" s="65"/>
    </row>
    <row r="405" spans="2:29" s="5" customFormat="1" ht="30" customHeight="1">
      <c r="B405" s="299"/>
      <c r="C405" s="439"/>
      <c r="D405" s="439"/>
      <c r="E405" s="443"/>
      <c r="F405" s="444"/>
      <c r="G405" s="246"/>
      <c r="H405" s="62"/>
      <c r="I405" s="63"/>
      <c r="J405" s="432"/>
      <c r="K405" s="432"/>
      <c r="L405" s="429"/>
      <c r="M405" s="63"/>
      <c r="N405" s="62"/>
      <c r="O405" s="62"/>
      <c r="P405" s="62"/>
      <c r="Q405" s="62"/>
      <c r="R405" s="63"/>
      <c r="S405" s="62"/>
      <c r="T405" s="62"/>
      <c r="U405" s="62"/>
      <c r="V405" s="62"/>
      <c r="W405" s="64">
        <f>((IF(S405=Datos!$B$83,0,IF(S405=Datos!$B$84,5,IF(S405=Datos!$B$85,10,IF(S405=Datos!$B$86,15,IF(S405=Datos!$B$87,20,IF(S405=Datos!$B$88,25,0)))))))/100)+((IF(T405=Datos!$B$83,0,IF(T405=Datos!$B$84,5,IF(T405=Datos!$B$85,10,IF(T405=Datos!$B$86,15,IF(T405=Datos!$B$87,20,IF(T405=Datos!$B$88,25,0)))))))/100)+((IF(U405=Datos!$B$83,0,IF(U405=Datos!$B$84,5,IF(U405=Datos!$B$85,10,IF(U405=Datos!$B$86,15,IF(U405=Datos!$B$87,20,IF(U405=Datos!$B$88,25,0)))))))/100)+((IF(V405=Datos!$B$83,0,IF(V405=Datos!$B$84,5,IF(V405=Datos!$B$85,10,IF(V405=Datos!$B$86,15,IF(V405=Datos!$B$87,20,IF(V405=Datos!$B$88,25,0)))))))/100)</f>
        <v>0</v>
      </c>
      <c r="X405" s="436"/>
      <c r="Y405" s="426"/>
      <c r="Z405" s="423"/>
      <c r="AA405" s="426"/>
      <c r="AB405" s="429"/>
      <c r="AC405" s="65"/>
    </row>
    <row r="406" spans="2:29" s="5" customFormat="1" ht="30" customHeight="1" thickBot="1">
      <c r="B406" s="300"/>
      <c r="C406" s="440"/>
      <c r="D406" s="440"/>
      <c r="E406" s="445"/>
      <c r="F406" s="446"/>
      <c r="G406" s="247"/>
      <c r="H406" s="88"/>
      <c r="I406" s="86"/>
      <c r="J406" s="433"/>
      <c r="K406" s="433"/>
      <c r="L406" s="430"/>
      <c r="M406" s="86"/>
      <c r="N406" s="88"/>
      <c r="O406" s="88"/>
      <c r="P406" s="88"/>
      <c r="Q406" s="88"/>
      <c r="R406" s="86"/>
      <c r="S406" s="88"/>
      <c r="T406" s="88"/>
      <c r="U406" s="88"/>
      <c r="V406" s="88"/>
      <c r="W406" s="87">
        <f>((IF(S406=Datos!$B$83,0,IF(S406=Datos!$B$84,5,IF(S406=Datos!$B$85,10,IF(S406=Datos!$B$86,15,IF(S406=Datos!$B$87,20,IF(S406=Datos!$B$88,25,0)))))))/100)+((IF(T406=Datos!$B$83,0,IF(T406=Datos!$B$84,5,IF(T406=Datos!$B$85,10,IF(T406=Datos!$B$86,15,IF(T406=Datos!$B$87,20,IF(T406=Datos!$B$88,25,0)))))))/100)+((IF(U406=Datos!$B$83,0,IF(U406=Datos!$B$84,5,IF(U406=Datos!$B$85,10,IF(U406=Datos!$B$86,15,IF(U406=Datos!$B$87,20,IF(U406=Datos!$B$88,25,0)))))))/100)+((IF(V406=Datos!$B$83,0,IF(V406=Datos!$B$84,5,IF(V406=Datos!$B$85,10,IF(V406=Datos!$B$86,15,IF(V406=Datos!$B$87,20,IF(V406=Datos!$B$88,25,0)))))))/100)</f>
        <v>0</v>
      </c>
      <c r="X406" s="437"/>
      <c r="Y406" s="427"/>
      <c r="Z406" s="424"/>
      <c r="AA406" s="427"/>
      <c r="AB406" s="430"/>
      <c r="AC406" s="69"/>
    </row>
    <row r="407" spans="2:29" s="5" customFormat="1" ht="30" customHeight="1">
      <c r="B407" s="298" t="str">
        <f>IF(Menú!$C$7="","-",Menú!$C$7)</f>
        <v>-</v>
      </c>
      <c r="C407" s="438"/>
      <c r="D407" s="438" t="str">
        <f>IF(B407="-","-",VLOOKUP(B407,Datos!$B$3:$C$25,2,FALSE))</f>
        <v>-</v>
      </c>
      <c r="E407" s="441"/>
      <c r="F407" s="442"/>
      <c r="G407" s="245"/>
      <c r="H407" s="83"/>
      <c r="I407" s="84"/>
      <c r="J407" s="431"/>
      <c r="K407" s="431"/>
      <c r="L407" s="428" t="str">
        <f>IF(AND(J407=Datos!$B$186,K407=Datos!$B$193),Datos!$D$186,IF(AND(J407=Datos!$B$186,K407=Datos!$B$194),Datos!$E$186,IF(AND(J407=Datos!$B$186,K407=Datos!$B$195),Datos!$F$186,IF(AND(J407=Datos!$B$186,K407=Datos!$B$196),Datos!$G$186,IF(AND(J407=Datos!$B$186,K407=Datos!$B$197),Datos!$H$186,IF(AND(J407=Datos!$B$187,K407=Datos!$B$193),Datos!$D$187,IF(AND(J407=Datos!$B$187,K407=Datos!$B$194),Datos!$E$187,IF(AND(J407=Datos!$B$187,K407=Datos!$B$195),Datos!$F$187,IF(AND(J407=Datos!$B$187,K407=Datos!$B$196),Datos!$G$187,IF(AND(J407=Datos!$B$187,K407=Datos!$B$197),Datos!$H$187,IF(AND(J407=Datos!$B$188,K407=Datos!$B$193),Datos!$D$188,IF(AND(J407=Datos!$B$188,K407=Datos!$B$194),Datos!$E$188,IF(AND(J407=Datos!$B$188,K407=Datos!$B$195),Datos!$F$188,IF(AND(J407=Datos!$B$188,K407=Datos!$B$196),Datos!$G$188,IF(AND(J407=Datos!$B$188,K407=Datos!$B$197),Datos!$H$188,IF(AND(J407=Datos!$B$189,K407=Datos!$B$193),Datos!$D$189,IF(AND(J407=Datos!$B$189,K407=Datos!$B$194),Datos!$E$189,IF(AND(J407=Datos!$B$189,K407=Datos!$B$195),Datos!$F$189,IF(AND(J407=Datos!$B$189,K407=Datos!$B$196),Datos!$G$189,IF(AND(J407=Datos!$B$189,K407=Datos!$B$197),Datos!$H$189,IF(AND(J407=Datos!$B$190,K407=Datos!$B$193),Datos!$D$190,IF(AND(J407=Datos!$B$190,K407=Datos!$B$194),Datos!$E$190,IF(AND(J407=Datos!$B$190,K407=Datos!$B$195),Datos!$F$190,IF(AND(J407=Datos!$B$190,K407=Datos!$B$196),Datos!$G$190,IF(AND(J407=Datos!$B$190,K407=Datos!$B$197),Datos!$H$190,"-")))))))))))))))))))))))))</f>
        <v>-</v>
      </c>
      <c r="M407" s="84"/>
      <c r="N407" s="83"/>
      <c r="O407" s="83"/>
      <c r="P407" s="83"/>
      <c r="Q407" s="83"/>
      <c r="R407" s="84"/>
      <c r="S407" s="83"/>
      <c r="T407" s="83"/>
      <c r="U407" s="83"/>
      <c r="V407" s="83"/>
      <c r="W407" s="82">
        <f>((IF(S407=Datos!$B$83,0,IF(S407=Datos!$B$84,5,IF(S407=Datos!$B$85,10,IF(S407=Datos!$B$86,15,IF(S407=Datos!$B$87,20,IF(S407=Datos!$B$88,25,0)))))))/100)+((IF(T407=Datos!$B$83,0,IF(T407=Datos!$B$84,5,IF(T407=Datos!$B$85,10,IF(T407=Datos!$B$86,15,IF(T407=Datos!$B$87,20,IF(T407=Datos!$B$88,25,0)))))))/100)+((IF(U407=Datos!$B$83,0,IF(U407=Datos!$B$84,5,IF(U407=Datos!$B$85,10,IF(U407=Datos!$B$86,15,IF(U407=Datos!$B$87,20,IF(U407=Datos!$B$88,25,0)))))))/100)+((IF(V407=Datos!$B$83,0,IF(V407=Datos!$B$84,5,IF(V407=Datos!$B$85,10,IF(V407=Datos!$B$86,15,IF(V407=Datos!$B$87,20,IF(V407=Datos!$B$88,25,0)))))))/100)</f>
        <v>0</v>
      </c>
      <c r="X407" s="435">
        <f>IF(ISERROR((IF(R407=Datos!$B$80,W407,0)+IF(R408=Datos!$B$80,W408,0)+IF(R409=Datos!$B$80,W409,0)+IF(R410=Datos!$B$80,W410,0)+IF(R411=Datos!$B$80,W411,0)+IF(R412=Datos!$B$80,W412,0))/(IF(R407=Datos!$B$80,1,0)+IF(R408=Datos!$B$80,1,0)+IF(R409=Datos!$B$80,1,0)+IF(R410=Datos!$B$80,1,0)+IF(R411=Datos!$B$80,1,0)+IF(R412=Datos!$B$80,1,0))),0,(IF(R407=Datos!$B$80,W407,0)+IF(R408=Datos!$B$80,W408,0)+IF(R409=Datos!$B$80,W409,0)+IF(R410=Datos!$B$80,W410,0)+IF(R411=Datos!$B$80,W411,0)+IF(R412=Datos!$B$80,W412,0))/(IF(R407=Datos!$B$80,1,0)+IF(R408=Datos!$B$80,1,0)+IF(R409=Datos!$B$80,1,0)+IF(R410=Datos!$B$80,1,0)+IF(R411=Datos!$B$80,1,0)+IF(R412=Datos!$B$80,1,0)))</f>
        <v>0</v>
      </c>
      <c r="Y407" s="425" t="str">
        <f>IF(J407="","-",(IF(X407&gt;0,(IF(J407=Datos!$B$65,Datos!$B$65,IF(AND(J407=Datos!$B$66,X407&gt;0.49),Datos!$B$65,IF(AND(J407=Datos!$B$67,X407&gt;0.74),Datos!$B$65,IF(AND(J407=Datos!$B$67,X407&lt;0.75,X407&gt;0.49),Datos!$B$66,IF(AND(J407=Datos!$B$68,X407&gt;0.74),Datos!$B$66,IF(AND(J407=Datos!$B$68,X407&lt;0.75,X407&gt;0.49),Datos!$B$67,IF(AND(J407=Datos!$B$69,X407&gt;0.74),Datos!$B$67,IF(AND(J407=Datos!$B$69,X407&lt;0.75,X407&gt;0.49),Datos!$B$68,J407))))))))),J407)))</f>
        <v>-</v>
      </c>
      <c r="Z407" s="422">
        <f>IF(ISERROR((IF(R407=Datos!$B$79,W407,0)+IF(R408=Datos!$B$79,W408,0)+IF(R409=Datos!$B$79,W409,0)+IF(R410=Datos!$B$79,W410,0)+IF(R411=Datos!$B$79,W411,0)+IF(R412=Datos!$B$79,W412,0))/(IF(R407=Datos!$B$79,1,0)+IF(R408=Datos!$B$79,1,0)+IF(R409=Datos!$B$79,1,0)+IF(R410=Datos!$B$79,1,0)+IF(R411=Datos!$B$79,1,0)+IF(R412=Datos!$B$79,1,0))),0,(IF(R407=Datos!$B$79,W407,0)+IF(R408=Datos!$B$79,W408,0)+IF(R409=Datos!$B$79,W409,0)+IF(R410=Datos!$B$79,W410,0)+IF(R411=Datos!$B$79,W411,0)+IF(R412=Datos!$B$79,W412,0))/(IF(R407=Datos!$B$79,1,0)+IF(R408=Datos!$B$79,1,0)+IF(R409=Datos!$B$79,1,0)+IF(R410=Datos!$B$79,1,0)+IF(R411=Datos!$B$79,1,0)+IF(R412=Datos!$B$79,1,0)))</f>
        <v>0</v>
      </c>
      <c r="AA407" s="425" t="str">
        <f>IF(K407="","-",(IF(Z407&gt;0,(IF(K407=Datos!$B$72,Datos!$B$72,IF(AND(K407=Datos!$B$73,Z407&gt;0.49),Datos!$B$72,IF(AND(K407=Datos!$B$74,Z407&gt;0.74),Datos!$B$72,IF(AND(K407=Datos!$B$74,Z407&lt;0.75,Z407&gt;0.49),Datos!$B$73,IF(AND(K407=Datos!$B$75,Z407&gt;0.74),Datos!$B$73,IF(AND(K407=Datos!$B$75,Z407&lt;0.75,Z407&gt;0.49),Datos!$B$74,IF(AND(K407=Datos!$B$76,Z407&gt;0.74),Datos!$B$74,IF(AND(K407=Datos!$B$76,Z407&lt;0.75,Z407&gt;0.49),Datos!$B$75,K407))))))))),K407)))</f>
        <v>-</v>
      </c>
      <c r="AB407" s="428" t="str">
        <f>IF(AND(Y407=Datos!$B$186,AA407=Datos!$B$193),Datos!$D$186,IF(AND(Y407=Datos!$B$186,AA407=Datos!$B$194),Datos!$E$186,IF(AND(Y407=Datos!$B$186,AA407=Datos!$B$195),Datos!$F$186,IF(AND(Y407=Datos!$B$186,AA407=Datos!$B$196),Datos!$G$186,IF(AND(Y407=Datos!$B$186,AA407=Datos!$B$197),Datos!$H$186,IF(AND(Y407=Datos!$B$187,AA407=Datos!$B$193),Datos!$D$187,IF(AND(Y407=Datos!$B$187,AA407=Datos!$B$194),Datos!$E$187,IF(AND(Y407=Datos!$B$187,AA407=Datos!$B$195),Datos!$F$187,IF(AND(Y407=Datos!$B$187,AA407=Datos!$B$196),Datos!$G$187,IF(AND(Y407=Datos!$B$187,AA407=Datos!$B$197),Datos!$H$187,IF(AND(Y407=Datos!$B$188,AA407=Datos!$B$193),Datos!$D$188,IF(AND(Y407=Datos!$B$188,AA407=Datos!$B$194),Datos!$E$188,IF(AND(Y407=Datos!$B$188,AA407=Datos!$B$195),Datos!$F$188,IF(AND(Y407=Datos!$B$188,AA407=Datos!$B$196),Datos!$G$188,IF(AND(Y407=Datos!$B$188,AA407=Datos!$B$197),Datos!$H$188,IF(AND(Y407=Datos!$B$189,AA407=Datos!$B$193),Datos!$D$189,IF(AND(Y407=Datos!$B$189,AA407=Datos!$B$194),Datos!$E$189,IF(AND(Y407=Datos!$B$189,AA407=Datos!$B$195),Datos!$F$189,IF(AND(Y407=Datos!$B$189,AA407=Datos!$B$196),Datos!$G$189,IF(AND(Y407=Datos!$B$189,AA407=Datos!$B$197),Datos!$H$189,IF(AND(Y407=Datos!$B$190,AA407=Datos!$B$193),Datos!$D$190,IF(AND(Y407=Datos!$B$190,AA407=Datos!$B$194),Datos!$E$190,IF(AND(Y407=Datos!$B$190,AA407=Datos!$B$195),Datos!$F$190,IF(AND(Y407=Datos!$B$190,AA407=Datos!$B$196),Datos!$G$190,IF(AND(Y407=Datos!$B$190,AA407=Datos!$B$197),Datos!$H$190,"-")))))))))))))))))))))))))</f>
        <v>-</v>
      </c>
      <c r="AC407" s="61"/>
    </row>
    <row r="408" spans="2:29" s="5" customFormat="1" ht="30" customHeight="1">
      <c r="B408" s="299"/>
      <c r="C408" s="439"/>
      <c r="D408" s="439"/>
      <c r="E408" s="443"/>
      <c r="F408" s="444"/>
      <c r="G408" s="246"/>
      <c r="H408" s="62"/>
      <c r="I408" s="63"/>
      <c r="J408" s="432"/>
      <c r="K408" s="432"/>
      <c r="L408" s="429"/>
      <c r="M408" s="63"/>
      <c r="N408" s="62"/>
      <c r="O408" s="62"/>
      <c r="P408" s="62"/>
      <c r="Q408" s="62"/>
      <c r="R408" s="63"/>
      <c r="S408" s="62"/>
      <c r="T408" s="62"/>
      <c r="U408" s="62"/>
      <c r="V408" s="62"/>
      <c r="W408" s="64">
        <f>((IF(S408=Datos!$B$83,0,IF(S408=Datos!$B$84,5,IF(S408=Datos!$B$85,10,IF(S408=Datos!$B$86,15,IF(S408=Datos!$B$87,20,IF(S408=Datos!$B$88,25,0)))))))/100)+((IF(T408=Datos!$B$83,0,IF(T408=Datos!$B$84,5,IF(T408=Datos!$B$85,10,IF(T408=Datos!$B$86,15,IF(T408=Datos!$B$87,20,IF(T408=Datos!$B$88,25,0)))))))/100)+((IF(U408=Datos!$B$83,0,IF(U408=Datos!$B$84,5,IF(U408=Datos!$B$85,10,IF(U408=Datos!$B$86,15,IF(U408=Datos!$B$87,20,IF(U408=Datos!$B$88,25,0)))))))/100)+((IF(V408=Datos!$B$83,0,IF(V408=Datos!$B$84,5,IF(V408=Datos!$B$85,10,IF(V408=Datos!$B$86,15,IF(V408=Datos!$B$87,20,IF(V408=Datos!$B$88,25,0)))))))/100)</f>
        <v>0</v>
      </c>
      <c r="X408" s="436"/>
      <c r="Y408" s="426"/>
      <c r="Z408" s="423"/>
      <c r="AA408" s="426"/>
      <c r="AB408" s="429"/>
      <c r="AC408" s="65"/>
    </row>
    <row r="409" spans="2:29" s="5" customFormat="1" ht="30" customHeight="1">
      <c r="B409" s="299"/>
      <c r="C409" s="439"/>
      <c r="D409" s="439"/>
      <c r="E409" s="443"/>
      <c r="F409" s="444"/>
      <c r="G409" s="246"/>
      <c r="H409" s="62"/>
      <c r="I409" s="63"/>
      <c r="J409" s="432"/>
      <c r="K409" s="432"/>
      <c r="L409" s="429"/>
      <c r="M409" s="63"/>
      <c r="N409" s="62"/>
      <c r="O409" s="62"/>
      <c r="P409" s="62"/>
      <c r="Q409" s="62"/>
      <c r="R409" s="63"/>
      <c r="S409" s="62"/>
      <c r="T409" s="62"/>
      <c r="U409" s="62"/>
      <c r="V409" s="62"/>
      <c r="W409" s="64">
        <f>((IF(S409=Datos!$B$83,0,IF(S409=Datos!$B$84,5,IF(S409=Datos!$B$85,10,IF(S409=Datos!$B$86,15,IF(S409=Datos!$B$87,20,IF(S409=Datos!$B$88,25,0)))))))/100)+((IF(T409=Datos!$B$83,0,IF(T409=Datos!$B$84,5,IF(T409=Datos!$B$85,10,IF(T409=Datos!$B$86,15,IF(T409=Datos!$B$87,20,IF(T409=Datos!$B$88,25,0)))))))/100)+((IF(U409=Datos!$B$83,0,IF(U409=Datos!$B$84,5,IF(U409=Datos!$B$85,10,IF(U409=Datos!$B$86,15,IF(U409=Datos!$B$87,20,IF(U409=Datos!$B$88,25,0)))))))/100)+((IF(V409=Datos!$B$83,0,IF(V409=Datos!$B$84,5,IF(V409=Datos!$B$85,10,IF(V409=Datos!$B$86,15,IF(V409=Datos!$B$87,20,IF(V409=Datos!$B$88,25,0)))))))/100)</f>
        <v>0</v>
      </c>
      <c r="X409" s="436"/>
      <c r="Y409" s="426"/>
      <c r="Z409" s="423"/>
      <c r="AA409" s="426"/>
      <c r="AB409" s="429"/>
      <c r="AC409" s="65"/>
    </row>
    <row r="410" spans="2:29" s="5" customFormat="1" ht="30" customHeight="1">
      <c r="B410" s="299"/>
      <c r="C410" s="439"/>
      <c r="D410" s="439"/>
      <c r="E410" s="443"/>
      <c r="F410" s="444"/>
      <c r="G410" s="246"/>
      <c r="H410" s="62"/>
      <c r="I410" s="63"/>
      <c r="J410" s="432"/>
      <c r="K410" s="432"/>
      <c r="L410" s="429"/>
      <c r="M410" s="63"/>
      <c r="N410" s="62"/>
      <c r="O410" s="62"/>
      <c r="P410" s="62"/>
      <c r="Q410" s="62"/>
      <c r="R410" s="63"/>
      <c r="S410" s="62"/>
      <c r="T410" s="62"/>
      <c r="U410" s="62"/>
      <c r="V410" s="62"/>
      <c r="W410" s="64">
        <f>((IF(S410=Datos!$B$83,0,IF(S410=Datos!$B$84,5,IF(S410=Datos!$B$85,10,IF(S410=Datos!$B$86,15,IF(S410=Datos!$B$87,20,IF(S410=Datos!$B$88,25,0)))))))/100)+((IF(T410=Datos!$B$83,0,IF(T410=Datos!$B$84,5,IF(T410=Datos!$B$85,10,IF(T410=Datos!$B$86,15,IF(T410=Datos!$B$87,20,IF(T410=Datos!$B$88,25,0)))))))/100)+((IF(U410=Datos!$B$83,0,IF(U410=Datos!$B$84,5,IF(U410=Datos!$B$85,10,IF(U410=Datos!$B$86,15,IF(U410=Datos!$B$87,20,IF(U410=Datos!$B$88,25,0)))))))/100)+((IF(V410=Datos!$B$83,0,IF(V410=Datos!$B$84,5,IF(V410=Datos!$B$85,10,IF(V410=Datos!$B$86,15,IF(V410=Datos!$B$87,20,IF(V410=Datos!$B$88,25,0)))))))/100)</f>
        <v>0</v>
      </c>
      <c r="X410" s="436"/>
      <c r="Y410" s="426"/>
      <c r="Z410" s="423"/>
      <c r="AA410" s="426"/>
      <c r="AB410" s="429"/>
      <c r="AC410" s="65"/>
    </row>
    <row r="411" spans="2:29" s="5" customFormat="1" ht="30" customHeight="1">
      <c r="B411" s="299"/>
      <c r="C411" s="439"/>
      <c r="D411" s="439"/>
      <c r="E411" s="443"/>
      <c r="F411" s="444"/>
      <c r="G411" s="246"/>
      <c r="H411" s="62"/>
      <c r="I411" s="63"/>
      <c r="J411" s="432"/>
      <c r="K411" s="432"/>
      <c r="L411" s="429"/>
      <c r="M411" s="63"/>
      <c r="N411" s="62"/>
      <c r="O411" s="62"/>
      <c r="P411" s="62"/>
      <c r="Q411" s="62"/>
      <c r="R411" s="63"/>
      <c r="S411" s="62"/>
      <c r="T411" s="62"/>
      <c r="U411" s="62"/>
      <c r="V411" s="62"/>
      <c r="W411" s="64">
        <f>((IF(S411=Datos!$B$83,0,IF(S411=Datos!$B$84,5,IF(S411=Datos!$B$85,10,IF(S411=Datos!$B$86,15,IF(S411=Datos!$B$87,20,IF(S411=Datos!$B$88,25,0)))))))/100)+((IF(T411=Datos!$B$83,0,IF(T411=Datos!$B$84,5,IF(T411=Datos!$B$85,10,IF(T411=Datos!$B$86,15,IF(T411=Datos!$B$87,20,IF(T411=Datos!$B$88,25,0)))))))/100)+((IF(U411=Datos!$B$83,0,IF(U411=Datos!$B$84,5,IF(U411=Datos!$B$85,10,IF(U411=Datos!$B$86,15,IF(U411=Datos!$B$87,20,IF(U411=Datos!$B$88,25,0)))))))/100)+((IF(V411=Datos!$B$83,0,IF(V411=Datos!$B$84,5,IF(V411=Datos!$B$85,10,IF(V411=Datos!$B$86,15,IF(V411=Datos!$B$87,20,IF(V411=Datos!$B$88,25,0)))))))/100)</f>
        <v>0</v>
      </c>
      <c r="X411" s="436"/>
      <c r="Y411" s="426"/>
      <c r="Z411" s="423"/>
      <c r="AA411" s="426"/>
      <c r="AB411" s="429"/>
      <c r="AC411" s="65"/>
    </row>
    <row r="412" spans="2:29" s="5" customFormat="1" ht="30" customHeight="1" thickBot="1">
      <c r="B412" s="300"/>
      <c r="C412" s="440"/>
      <c r="D412" s="440"/>
      <c r="E412" s="445"/>
      <c r="F412" s="446"/>
      <c r="G412" s="247"/>
      <c r="H412" s="88"/>
      <c r="I412" s="86"/>
      <c r="J412" s="433"/>
      <c r="K412" s="433"/>
      <c r="L412" s="430"/>
      <c r="M412" s="86"/>
      <c r="N412" s="88"/>
      <c r="O412" s="88"/>
      <c r="P412" s="88"/>
      <c r="Q412" s="88"/>
      <c r="R412" s="86"/>
      <c r="S412" s="88"/>
      <c r="T412" s="88"/>
      <c r="U412" s="88"/>
      <c r="V412" s="88"/>
      <c r="W412" s="87">
        <f>((IF(S412=Datos!$B$83,0,IF(S412=Datos!$B$84,5,IF(S412=Datos!$B$85,10,IF(S412=Datos!$B$86,15,IF(S412=Datos!$B$87,20,IF(S412=Datos!$B$88,25,0)))))))/100)+((IF(T412=Datos!$B$83,0,IF(T412=Datos!$B$84,5,IF(T412=Datos!$B$85,10,IF(T412=Datos!$B$86,15,IF(T412=Datos!$B$87,20,IF(T412=Datos!$B$88,25,0)))))))/100)+((IF(U412=Datos!$B$83,0,IF(U412=Datos!$B$84,5,IF(U412=Datos!$B$85,10,IF(U412=Datos!$B$86,15,IF(U412=Datos!$B$87,20,IF(U412=Datos!$B$88,25,0)))))))/100)+((IF(V412=Datos!$B$83,0,IF(V412=Datos!$B$84,5,IF(V412=Datos!$B$85,10,IF(V412=Datos!$B$86,15,IF(V412=Datos!$B$87,20,IF(V412=Datos!$B$88,25,0)))))))/100)</f>
        <v>0</v>
      </c>
      <c r="X412" s="437"/>
      <c r="Y412" s="427"/>
      <c r="Z412" s="424"/>
      <c r="AA412" s="427"/>
      <c r="AB412" s="430"/>
      <c r="AC412" s="69"/>
    </row>
    <row r="413" spans="2:29" s="5" customFormat="1" ht="30" customHeight="1">
      <c r="B413" s="298" t="str">
        <f>IF(Menú!$C$7="","-",Menú!$C$7)</f>
        <v>-</v>
      </c>
      <c r="C413" s="438"/>
      <c r="D413" s="438" t="str">
        <f>IF(B413="-","-",VLOOKUP(B413,Datos!$B$3:$C$25,2,FALSE))</f>
        <v>-</v>
      </c>
      <c r="E413" s="441"/>
      <c r="F413" s="442"/>
      <c r="G413" s="245"/>
      <c r="H413" s="83"/>
      <c r="I413" s="84"/>
      <c r="J413" s="431"/>
      <c r="K413" s="431"/>
      <c r="L413" s="428" t="str">
        <f>IF(AND(J413=Datos!$B$186,K413=Datos!$B$193),Datos!$D$186,IF(AND(J413=Datos!$B$186,K413=Datos!$B$194),Datos!$E$186,IF(AND(J413=Datos!$B$186,K413=Datos!$B$195),Datos!$F$186,IF(AND(J413=Datos!$B$186,K413=Datos!$B$196),Datos!$G$186,IF(AND(J413=Datos!$B$186,K413=Datos!$B$197),Datos!$H$186,IF(AND(J413=Datos!$B$187,K413=Datos!$B$193),Datos!$D$187,IF(AND(J413=Datos!$B$187,K413=Datos!$B$194),Datos!$E$187,IF(AND(J413=Datos!$B$187,K413=Datos!$B$195),Datos!$F$187,IF(AND(J413=Datos!$B$187,K413=Datos!$B$196),Datos!$G$187,IF(AND(J413=Datos!$B$187,K413=Datos!$B$197),Datos!$H$187,IF(AND(J413=Datos!$B$188,K413=Datos!$B$193),Datos!$D$188,IF(AND(J413=Datos!$B$188,K413=Datos!$B$194),Datos!$E$188,IF(AND(J413=Datos!$B$188,K413=Datos!$B$195),Datos!$F$188,IF(AND(J413=Datos!$B$188,K413=Datos!$B$196),Datos!$G$188,IF(AND(J413=Datos!$B$188,K413=Datos!$B$197),Datos!$H$188,IF(AND(J413=Datos!$B$189,K413=Datos!$B$193),Datos!$D$189,IF(AND(J413=Datos!$B$189,K413=Datos!$B$194),Datos!$E$189,IF(AND(J413=Datos!$B$189,K413=Datos!$B$195),Datos!$F$189,IF(AND(J413=Datos!$B$189,K413=Datos!$B$196),Datos!$G$189,IF(AND(J413=Datos!$B$189,K413=Datos!$B$197),Datos!$H$189,IF(AND(J413=Datos!$B$190,K413=Datos!$B$193),Datos!$D$190,IF(AND(J413=Datos!$B$190,K413=Datos!$B$194),Datos!$E$190,IF(AND(J413=Datos!$B$190,K413=Datos!$B$195),Datos!$F$190,IF(AND(J413=Datos!$B$190,K413=Datos!$B$196),Datos!$G$190,IF(AND(J413=Datos!$B$190,K413=Datos!$B$197),Datos!$H$190,"-")))))))))))))))))))))))))</f>
        <v>-</v>
      </c>
      <c r="M413" s="84"/>
      <c r="N413" s="83"/>
      <c r="O413" s="83"/>
      <c r="P413" s="83"/>
      <c r="Q413" s="83"/>
      <c r="R413" s="84"/>
      <c r="S413" s="83"/>
      <c r="T413" s="83"/>
      <c r="U413" s="83"/>
      <c r="V413" s="83"/>
      <c r="W413" s="82">
        <f>((IF(S413=Datos!$B$83,0,IF(S413=Datos!$B$84,5,IF(S413=Datos!$B$85,10,IF(S413=Datos!$B$86,15,IF(S413=Datos!$B$87,20,IF(S413=Datos!$B$88,25,0)))))))/100)+((IF(T413=Datos!$B$83,0,IF(T413=Datos!$B$84,5,IF(T413=Datos!$B$85,10,IF(T413=Datos!$B$86,15,IF(T413=Datos!$B$87,20,IF(T413=Datos!$B$88,25,0)))))))/100)+((IF(U413=Datos!$B$83,0,IF(U413=Datos!$B$84,5,IF(U413=Datos!$B$85,10,IF(U413=Datos!$B$86,15,IF(U413=Datos!$B$87,20,IF(U413=Datos!$B$88,25,0)))))))/100)+((IF(V413=Datos!$B$83,0,IF(V413=Datos!$B$84,5,IF(V413=Datos!$B$85,10,IF(V413=Datos!$B$86,15,IF(V413=Datos!$B$87,20,IF(V413=Datos!$B$88,25,0)))))))/100)</f>
        <v>0</v>
      </c>
      <c r="X413" s="435">
        <f>IF(ISERROR((IF(R413=Datos!$B$80,W413,0)+IF(R414=Datos!$B$80,W414,0)+IF(R415=Datos!$B$80,W415,0)+IF(R416=Datos!$B$80,W416,0)+IF(R417=Datos!$B$80,W417,0)+IF(R418=Datos!$B$80,W418,0))/(IF(R413=Datos!$B$80,1,0)+IF(R414=Datos!$B$80,1,0)+IF(R415=Datos!$B$80,1,0)+IF(R416=Datos!$B$80,1,0)+IF(R417=Datos!$B$80,1,0)+IF(R418=Datos!$B$80,1,0))),0,(IF(R413=Datos!$B$80,W413,0)+IF(R414=Datos!$B$80,W414,0)+IF(R415=Datos!$B$80,W415,0)+IF(R416=Datos!$B$80,W416,0)+IF(R417=Datos!$B$80,W417,0)+IF(R418=Datos!$B$80,W418,0))/(IF(R413=Datos!$B$80,1,0)+IF(R414=Datos!$B$80,1,0)+IF(R415=Datos!$B$80,1,0)+IF(R416=Datos!$B$80,1,0)+IF(R417=Datos!$B$80,1,0)+IF(R418=Datos!$B$80,1,0)))</f>
        <v>0</v>
      </c>
      <c r="Y413" s="425" t="str">
        <f>IF(J413="","-",(IF(X413&gt;0,(IF(J413=Datos!$B$65,Datos!$B$65,IF(AND(J413=Datos!$B$66,X413&gt;0.49),Datos!$B$65,IF(AND(J413=Datos!$B$67,X413&gt;0.74),Datos!$B$65,IF(AND(J413=Datos!$B$67,X413&lt;0.75,X413&gt;0.49),Datos!$B$66,IF(AND(J413=Datos!$B$68,X413&gt;0.74),Datos!$B$66,IF(AND(J413=Datos!$B$68,X413&lt;0.75,X413&gt;0.49),Datos!$B$67,IF(AND(J413=Datos!$B$69,X413&gt;0.74),Datos!$B$67,IF(AND(J413=Datos!$B$69,X413&lt;0.75,X413&gt;0.49),Datos!$B$68,J413))))))))),J413)))</f>
        <v>-</v>
      </c>
      <c r="Z413" s="422">
        <f>IF(ISERROR((IF(R413=Datos!$B$79,W413,0)+IF(R414=Datos!$B$79,W414,0)+IF(R415=Datos!$B$79,W415,0)+IF(R416=Datos!$B$79,W416,0)+IF(R417=Datos!$B$79,W417,0)+IF(R418=Datos!$B$79,W418,0))/(IF(R413=Datos!$B$79,1,0)+IF(R414=Datos!$B$79,1,0)+IF(R415=Datos!$B$79,1,0)+IF(R416=Datos!$B$79,1,0)+IF(R417=Datos!$B$79,1,0)+IF(R418=Datos!$B$79,1,0))),0,(IF(R413=Datos!$B$79,W413,0)+IF(R414=Datos!$B$79,W414,0)+IF(R415=Datos!$B$79,W415,0)+IF(R416=Datos!$B$79,W416,0)+IF(R417=Datos!$B$79,W417,0)+IF(R418=Datos!$B$79,W418,0))/(IF(R413=Datos!$B$79,1,0)+IF(R414=Datos!$B$79,1,0)+IF(R415=Datos!$B$79,1,0)+IF(R416=Datos!$B$79,1,0)+IF(R417=Datos!$B$79,1,0)+IF(R418=Datos!$B$79,1,0)))</f>
        <v>0</v>
      </c>
      <c r="AA413" s="425" t="str">
        <f>IF(K413="","-",(IF(Z413&gt;0,(IF(K413=Datos!$B$72,Datos!$B$72,IF(AND(K413=Datos!$B$73,Z413&gt;0.49),Datos!$B$72,IF(AND(K413=Datos!$B$74,Z413&gt;0.74),Datos!$B$72,IF(AND(K413=Datos!$B$74,Z413&lt;0.75,Z413&gt;0.49),Datos!$B$73,IF(AND(K413=Datos!$B$75,Z413&gt;0.74),Datos!$B$73,IF(AND(K413=Datos!$B$75,Z413&lt;0.75,Z413&gt;0.49),Datos!$B$74,IF(AND(K413=Datos!$B$76,Z413&gt;0.74),Datos!$B$74,IF(AND(K413=Datos!$B$76,Z413&lt;0.75,Z413&gt;0.49),Datos!$B$75,K413))))))))),K413)))</f>
        <v>-</v>
      </c>
      <c r="AB413" s="428" t="str">
        <f>IF(AND(Y413=Datos!$B$186,AA413=Datos!$B$193),Datos!$D$186,IF(AND(Y413=Datos!$B$186,AA413=Datos!$B$194),Datos!$E$186,IF(AND(Y413=Datos!$B$186,AA413=Datos!$B$195),Datos!$F$186,IF(AND(Y413=Datos!$B$186,AA413=Datos!$B$196),Datos!$G$186,IF(AND(Y413=Datos!$B$186,AA413=Datos!$B$197),Datos!$H$186,IF(AND(Y413=Datos!$B$187,AA413=Datos!$B$193),Datos!$D$187,IF(AND(Y413=Datos!$B$187,AA413=Datos!$B$194),Datos!$E$187,IF(AND(Y413=Datos!$B$187,AA413=Datos!$B$195),Datos!$F$187,IF(AND(Y413=Datos!$B$187,AA413=Datos!$B$196),Datos!$G$187,IF(AND(Y413=Datos!$B$187,AA413=Datos!$B$197),Datos!$H$187,IF(AND(Y413=Datos!$B$188,AA413=Datos!$B$193),Datos!$D$188,IF(AND(Y413=Datos!$B$188,AA413=Datos!$B$194),Datos!$E$188,IF(AND(Y413=Datos!$B$188,AA413=Datos!$B$195),Datos!$F$188,IF(AND(Y413=Datos!$B$188,AA413=Datos!$B$196),Datos!$G$188,IF(AND(Y413=Datos!$B$188,AA413=Datos!$B$197),Datos!$H$188,IF(AND(Y413=Datos!$B$189,AA413=Datos!$B$193),Datos!$D$189,IF(AND(Y413=Datos!$B$189,AA413=Datos!$B$194),Datos!$E$189,IF(AND(Y413=Datos!$B$189,AA413=Datos!$B$195),Datos!$F$189,IF(AND(Y413=Datos!$B$189,AA413=Datos!$B$196),Datos!$G$189,IF(AND(Y413=Datos!$B$189,AA413=Datos!$B$197),Datos!$H$189,IF(AND(Y413=Datos!$B$190,AA413=Datos!$B$193),Datos!$D$190,IF(AND(Y413=Datos!$B$190,AA413=Datos!$B$194),Datos!$E$190,IF(AND(Y413=Datos!$B$190,AA413=Datos!$B$195),Datos!$F$190,IF(AND(Y413=Datos!$B$190,AA413=Datos!$B$196),Datos!$G$190,IF(AND(Y413=Datos!$B$190,AA413=Datos!$B$197),Datos!$H$190,"-")))))))))))))))))))))))))</f>
        <v>-</v>
      </c>
      <c r="AC413" s="61"/>
    </row>
    <row r="414" spans="2:29" s="5" customFormat="1" ht="30" customHeight="1">
      <c r="B414" s="299"/>
      <c r="C414" s="439"/>
      <c r="D414" s="439"/>
      <c r="E414" s="443"/>
      <c r="F414" s="444"/>
      <c r="G414" s="246"/>
      <c r="H414" s="62"/>
      <c r="I414" s="63"/>
      <c r="J414" s="432"/>
      <c r="K414" s="432"/>
      <c r="L414" s="429"/>
      <c r="M414" s="63"/>
      <c r="N414" s="62"/>
      <c r="O414" s="62"/>
      <c r="P414" s="62"/>
      <c r="Q414" s="62"/>
      <c r="R414" s="63"/>
      <c r="S414" s="62"/>
      <c r="T414" s="62"/>
      <c r="U414" s="62"/>
      <c r="V414" s="62"/>
      <c r="W414" s="64">
        <f>((IF(S414=Datos!$B$83,0,IF(S414=Datos!$B$84,5,IF(S414=Datos!$B$85,10,IF(S414=Datos!$B$86,15,IF(S414=Datos!$B$87,20,IF(S414=Datos!$B$88,25,0)))))))/100)+((IF(T414=Datos!$B$83,0,IF(T414=Datos!$B$84,5,IF(T414=Datos!$B$85,10,IF(T414=Datos!$B$86,15,IF(T414=Datos!$B$87,20,IF(T414=Datos!$B$88,25,0)))))))/100)+((IF(U414=Datos!$B$83,0,IF(U414=Datos!$B$84,5,IF(U414=Datos!$B$85,10,IF(U414=Datos!$B$86,15,IF(U414=Datos!$B$87,20,IF(U414=Datos!$B$88,25,0)))))))/100)+((IF(V414=Datos!$B$83,0,IF(V414=Datos!$B$84,5,IF(V414=Datos!$B$85,10,IF(V414=Datos!$B$86,15,IF(V414=Datos!$B$87,20,IF(V414=Datos!$B$88,25,0)))))))/100)</f>
        <v>0</v>
      </c>
      <c r="X414" s="436"/>
      <c r="Y414" s="426"/>
      <c r="Z414" s="423"/>
      <c r="AA414" s="426"/>
      <c r="AB414" s="429"/>
      <c r="AC414" s="65"/>
    </row>
    <row r="415" spans="2:29" s="5" customFormat="1" ht="30" customHeight="1">
      <c r="B415" s="299"/>
      <c r="C415" s="439"/>
      <c r="D415" s="439"/>
      <c r="E415" s="443"/>
      <c r="F415" s="444"/>
      <c r="G415" s="246"/>
      <c r="H415" s="62"/>
      <c r="I415" s="63"/>
      <c r="J415" s="432"/>
      <c r="K415" s="432"/>
      <c r="L415" s="429"/>
      <c r="M415" s="63"/>
      <c r="N415" s="62"/>
      <c r="O415" s="62"/>
      <c r="P415" s="62"/>
      <c r="Q415" s="62"/>
      <c r="R415" s="63"/>
      <c r="S415" s="62"/>
      <c r="T415" s="62"/>
      <c r="U415" s="62"/>
      <c r="V415" s="62"/>
      <c r="W415" s="64">
        <f>((IF(S415=Datos!$B$83,0,IF(S415=Datos!$B$84,5,IF(S415=Datos!$B$85,10,IF(S415=Datos!$B$86,15,IF(S415=Datos!$B$87,20,IF(S415=Datos!$B$88,25,0)))))))/100)+((IF(T415=Datos!$B$83,0,IF(T415=Datos!$B$84,5,IF(T415=Datos!$B$85,10,IF(T415=Datos!$B$86,15,IF(T415=Datos!$B$87,20,IF(T415=Datos!$B$88,25,0)))))))/100)+((IF(U415=Datos!$B$83,0,IF(U415=Datos!$B$84,5,IF(U415=Datos!$B$85,10,IF(U415=Datos!$B$86,15,IF(U415=Datos!$B$87,20,IF(U415=Datos!$B$88,25,0)))))))/100)+((IF(V415=Datos!$B$83,0,IF(V415=Datos!$B$84,5,IF(V415=Datos!$B$85,10,IF(V415=Datos!$B$86,15,IF(V415=Datos!$B$87,20,IF(V415=Datos!$B$88,25,0)))))))/100)</f>
        <v>0</v>
      </c>
      <c r="X415" s="436"/>
      <c r="Y415" s="426"/>
      <c r="Z415" s="423"/>
      <c r="AA415" s="426"/>
      <c r="AB415" s="429"/>
      <c r="AC415" s="65"/>
    </row>
    <row r="416" spans="2:29" s="5" customFormat="1" ht="30" customHeight="1">
      <c r="B416" s="299"/>
      <c r="C416" s="439"/>
      <c r="D416" s="439"/>
      <c r="E416" s="443"/>
      <c r="F416" s="444"/>
      <c r="G416" s="246"/>
      <c r="H416" s="62"/>
      <c r="I416" s="63"/>
      <c r="J416" s="432"/>
      <c r="K416" s="432"/>
      <c r="L416" s="429"/>
      <c r="M416" s="63"/>
      <c r="N416" s="62"/>
      <c r="O416" s="62"/>
      <c r="P416" s="62"/>
      <c r="Q416" s="62"/>
      <c r="R416" s="63"/>
      <c r="S416" s="62"/>
      <c r="T416" s="62"/>
      <c r="U416" s="62"/>
      <c r="V416" s="62"/>
      <c r="W416" s="64">
        <f>((IF(S416=Datos!$B$83,0,IF(S416=Datos!$B$84,5,IF(S416=Datos!$B$85,10,IF(S416=Datos!$B$86,15,IF(S416=Datos!$B$87,20,IF(S416=Datos!$B$88,25,0)))))))/100)+((IF(T416=Datos!$B$83,0,IF(T416=Datos!$B$84,5,IF(T416=Datos!$B$85,10,IF(T416=Datos!$B$86,15,IF(T416=Datos!$B$87,20,IF(T416=Datos!$B$88,25,0)))))))/100)+((IF(U416=Datos!$B$83,0,IF(U416=Datos!$B$84,5,IF(U416=Datos!$B$85,10,IF(U416=Datos!$B$86,15,IF(U416=Datos!$B$87,20,IF(U416=Datos!$B$88,25,0)))))))/100)+((IF(V416=Datos!$B$83,0,IF(V416=Datos!$B$84,5,IF(V416=Datos!$B$85,10,IF(V416=Datos!$B$86,15,IF(V416=Datos!$B$87,20,IF(V416=Datos!$B$88,25,0)))))))/100)</f>
        <v>0</v>
      </c>
      <c r="X416" s="436"/>
      <c r="Y416" s="426"/>
      <c r="Z416" s="423"/>
      <c r="AA416" s="426"/>
      <c r="AB416" s="429"/>
      <c r="AC416" s="65"/>
    </row>
    <row r="417" spans="2:29" s="5" customFormat="1" ht="30" customHeight="1">
      <c r="B417" s="299"/>
      <c r="C417" s="439"/>
      <c r="D417" s="439"/>
      <c r="E417" s="443"/>
      <c r="F417" s="444"/>
      <c r="G417" s="246"/>
      <c r="H417" s="62"/>
      <c r="I417" s="63"/>
      <c r="J417" s="432"/>
      <c r="K417" s="432"/>
      <c r="L417" s="429"/>
      <c r="M417" s="63"/>
      <c r="N417" s="62"/>
      <c r="O417" s="62"/>
      <c r="P417" s="62"/>
      <c r="Q417" s="62"/>
      <c r="R417" s="63"/>
      <c r="S417" s="62"/>
      <c r="T417" s="62"/>
      <c r="U417" s="62"/>
      <c r="V417" s="62"/>
      <c r="W417" s="64">
        <f>((IF(S417=Datos!$B$83,0,IF(S417=Datos!$B$84,5,IF(S417=Datos!$B$85,10,IF(S417=Datos!$B$86,15,IF(S417=Datos!$B$87,20,IF(S417=Datos!$B$88,25,0)))))))/100)+((IF(T417=Datos!$B$83,0,IF(T417=Datos!$B$84,5,IF(T417=Datos!$B$85,10,IF(T417=Datos!$B$86,15,IF(T417=Datos!$B$87,20,IF(T417=Datos!$B$88,25,0)))))))/100)+((IF(U417=Datos!$B$83,0,IF(U417=Datos!$B$84,5,IF(U417=Datos!$B$85,10,IF(U417=Datos!$B$86,15,IF(U417=Datos!$B$87,20,IF(U417=Datos!$B$88,25,0)))))))/100)+((IF(V417=Datos!$B$83,0,IF(V417=Datos!$B$84,5,IF(V417=Datos!$B$85,10,IF(V417=Datos!$B$86,15,IF(V417=Datos!$B$87,20,IF(V417=Datos!$B$88,25,0)))))))/100)</f>
        <v>0</v>
      </c>
      <c r="X417" s="436"/>
      <c r="Y417" s="426"/>
      <c r="Z417" s="423"/>
      <c r="AA417" s="426"/>
      <c r="AB417" s="429"/>
      <c r="AC417" s="65"/>
    </row>
    <row r="418" spans="2:29" s="5" customFormat="1" ht="30" customHeight="1" thickBot="1">
      <c r="B418" s="300"/>
      <c r="C418" s="440"/>
      <c r="D418" s="440"/>
      <c r="E418" s="445"/>
      <c r="F418" s="446"/>
      <c r="G418" s="247"/>
      <c r="H418" s="88"/>
      <c r="I418" s="86"/>
      <c r="J418" s="433"/>
      <c r="K418" s="433"/>
      <c r="L418" s="430"/>
      <c r="M418" s="86"/>
      <c r="N418" s="88"/>
      <c r="O418" s="88"/>
      <c r="P418" s="88"/>
      <c r="Q418" s="88"/>
      <c r="R418" s="86"/>
      <c r="S418" s="88"/>
      <c r="T418" s="88"/>
      <c r="U418" s="88"/>
      <c r="V418" s="88"/>
      <c r="W418" s="87">
        <f>((IF(S418=Datos!$B$83,0,IF(S418=Datos!$B$84,5,IF(S418=Datos!$B$85,10,IF(S418=Datos!$B$86,15,IF(S418=Datos!$B$87,20,IF(S418=Datos!$B$88,25,0)))))))/100)+((IF(T418=Datos!$B$83,0,IF(T418=Datos!$B$84,5,IF(T418=Datos!$B$85,10,IF(T418=Datos!$B$86,15,IF(T418=Datos!$B$87,20,IF(T418=Datos!$B$88,25,0)))))))/100)+((IF(U418=Datos!$B$83,0,IF(U418=Datos!$B$84,5,IF(U418=Datos!$B$85,10,IF(U418=Datos!$B$86,15,IF(U418=Datos!$B$87,20,IF(U418=Datos!$B$88,25,0)))))))/100)+((IF(V418=Datos!$B$83,0,IF(V418=Datos!$B$84,5,IF(V418=Datos!$B$85,10,IF(V418=Datos!$B$86,15,IF(V418=Datos!$B$87,20,IF(V418=Datos!$B$88,25,0)))))))/100)</f>
        <v>0</v>
      </c>
      <c r="X418" s="437"/>
      <c r="Y418" s="427"/>
      <c r="Z418" s="424"/>
      <c r="AA418" s="427"/>
      <c r="AB418" s="430"/>
      <c r="AC418" s="69"/>
    </row>
    <row r="419" spans="2:29" s="5" customFormat="1" ht="30" customHeight="1">
      <c r="B419" s="298" t="str">
        <f>IF(Menú!$C$7="","-",Menú!$C$7)</f>
        <v>-</v>
      </c>
      <c r="C419" s="438"/>
      <c r="D419" s="438" t="str">
        <f>IF(B419="-","-",VLOOKUP(B419,Datos!$B$3:$C$25,2,FALSE))</f>
        <v>-</v>
      </c>
      <c r="E419" s="441"/>
      <c r="F419" s="442"/>
      <c r="G419" s="245"/>
      <c r="H419" s="83"/>
      <c r="I419" s="84"/>
      <c r="J419" s="431"/>
      <c r="K419" s="431"/>
      <c r="L419" s="428" t="str">
        <f>IF(AND(J419=Datos!$B$186,K419=Datos!$B$193),Datos!$D$186,IF(AND(J419=Datos!$B$186,K419=Datos!$B$194),Datos!$E$186,IF(AND(J419=Datos!$B$186,K419=Datos!$B$195),Datos!$F$186,IF(AND(J419=Datos!$B$186,K419=Datos!$B$196),Datos!$G$186,IF(AND(J419=Datos!$B$186,K419=Datos!$B$197),Datos!$H$186,IF(AND(J419=Datos!$B$187,K419=Datos!$B$193),Datos!$D$187,IF(AND(J419=Datos!$B$187,K419=Datos!$B$194),Datos!$E$187,IF(AND(J419=Datos!$B$187,K419=Datos!$B$195),Datos!$F$187,IF(AND(J419=Datos!$B$187,K419=Datos!$B$196),Datos!$G$187,IF(AND(J419=Datos!$B$187,K419=Datos!$B$197),Datos!$H$187,IF(AND(J419=Datos!$B$188,K419=Datos!$B$193),Datos!$D$188,IF(AND(J419=Datos!$B$188,K419=Datos!$B$194),Datos!$E$188,IF(AND(J419=Datos!$B$188,K419=Datos!$B$195),Datos!$F$188,IF(AND(J419=Datos!$B$188,K419=Datos!$B$196),Datos!$G$188,IF(AND(J419=Datos!$B$188,K419=Datos!$B$197),Datos!$H$188,IF(AND(J419=Datos!$B$189,K419=Datos!$B$193),Datos!$D$189,IF(AND(J419=Datos!$B$189,K419=Datos!$B$194),Datos!$E$189,IF(AND(J419=Datos!$B$189,K419=Datos!$B$195),Datos!$F$189,IF(AND(J419=Datos!$B$189,K419=Datos!$B$196),Datos!$G$189,IF(AND(J419=Datos!$B$189,K419=Datos!$B$197),Datos!$H$189,IF(AND(J419=Datos!$B$190,K419=Datos!$B$193),Datos!$D$190,IF(AND(J419=Datos!$B$190,K419=Datos!$B$194),Datos!$E$190,IF(AND(J419=Datos!$B$190,K419=Datos!$B$195),Datos!$F$190,IF(AND(J419=Datos!$B$190,K419=Datos!$B$196),Datos!$G$190,IF(AND(J419=Datos!$B$190,K419=Datos!$B$197),Datos!$H$190,"-")))))))))))))))))))))))))</f>
        <v>-</v>
      </c>
      <c r="M419" s="84"/>
      <c r="N419" s="83"/>
      <c r="O419" s="83"/>
      <c r="P419" s="83"/>
      <c r="Q419" s="83"/>
      <c r="R419" s="84"/>
      <c r="S419" s="83"/>
      <c r="T419" s="83"/>
      <c r="U419" s="83"/>
      <c r="V419" s="83"/>
      <c r="W419" s="82">
        <f>((IF(S419=Datos!$B$83,0,IF(S419=Datos!$B$84,5,IF(S419=Datos!$B$85,10,IF(S419=Datos!$B$86,15,IF(S419=Datos!$B$87,20,IF(S419=Datos!$B$88,25,0)))))))/100)+((IF(T419=Datos!$B$83,0,IF(T419=Datos!$B$84,5,IF(T419=Datos!$B$85,10,IF(T419=Datos!$B$86,15,IF(T419=Datos!$B$87,20,IF(T419=Datos!$B$88,25,0)))))))/100)+((IF(U419=Datos!$B$83,0,IF(U419=Datos!$B$84,5,IF(U419=Datos!$B$85,10,IF(U419=Datos!$B$86,15,IF(U419=Datos!$B$87,20,IF(U419=Datos!$B$88,25,0)))))))/100)+((IF(V419=Datos!$B$83,0,IF(V419=Datos!$B$84,5,IF(V419=Datos!$B$85,10,IF(V419=Datos!$B$86,15,IF(V419=Datos!$B$87,20,IF(V419=Datos!$B$88,25,0)))))))/100)</f>
        <v>0</v>
      </c>
      <c r="X419" s="435">
        <f>IF(ISERROR((IF(R419=Datos!$B$80,W419,0)+IF(R420=Datos!$B$80,W420,0)+IF(R421=Datos!$B$80,W421,0)+IF(R422=Datos!$B$80,W422,0)+IF(R423=Datos!$B$80,W423,0)+IF(R424=Datos!$B$80,W424,0))/(IF(R419=Datos!$B$80,1,0)+IF(R420=Datos!$B$80,1,0)+IF(R421=Datos!$B$80,1,0)+IF(R422=Datos!$B$80,1,0)+IF(R423=Datos!$B$80,1,0)+IF(R424=Datos!$B$80,1,0))),0,(IF(R419=Datos!$B$80,W419,0)+IF(R420=Datos!$B$80,W420,0)+IF(R421=Datos!$B$80,W421,0)+IF(R422=Datos!$B$80,W422,0)+IF(R423=Datos!$B$80,W423,0)+IF(R424=Datos!$B$80,W424,0))/(IF(R419=Datos!$B$80,1,0)+IF(R420=Datos!$B$80,1,0)+IF(R421=Datos!$B$80,1,0)+IF(R422=Datos!$B$80,1,0)+IF(R423=Datos!$B$80,1,0)+IF(R424=Datos!$B$80,1,0)))</f>
        <v>0</v>
      </c>
      <c r="Y419" s="425" t="str">
        <f>IF(J419="","-",(IF(X419&gt;0,(IF(J419=Datos!$B$65,Datos!$B$65,IF(AND(J419=Datos!$B$66,X419&gt;0.49),Datos!$B$65,IF(AND(J419=Datos!$B$67,X419&gt;0.74),Datos!$B$65,IF(AND(J419=Datos!$B$67,X419&lt;0.75,X419&gt;0.49),Datos!$B$66,IF(AND(J419=Datos!$B$68,X419&gt;0.74),Datos!$B$66,IF(AND(J419=Datos!$B$68,X419&lt;0.75,X419&gt;0.49),Datos!$B$67,IF(AND(J419=Datos!$B$69,X419&gt;0.74),Datos!$B$67,IF(AND(J419=Datos!$B$69,X419&lt;0.75,X419&gt;0.49),Datos!$B$68,J419))))))))),J419)))</f>
        <v>-</v>
      </c>
      <c r="Z419" s="422">
        <f>IF(ISERROR((IF(R419=Datos!$B$79,W419,0)+IF(R420=Datos!$B$79,W420,0)+IF(R421=Datos!$B$79,W421,0)+IF(R422=Datos!$B$79,W422,0)+IF(R423=Datos!$B$79,W423,0)+IF(R424=Datos!$B$79,W424,0))/(IF(R419=Datos!$B$79,1,0)+IF(R420=Datos!$B$79,1,0)+IF(R421=Datos!$B$79,1,0)+IF(R422=Datos!$B$79,1,0)+IF(R423=Datos!$B$79,1,0)+IF(R424=Datos!$B$79,1,0))),0,(IF(R419=Datos!$B$79,W419,0)+IF(R420=Datos!$B$79,W420,0)+IF(R421=Datos!$B$79,W421,0)+IF(R422=Datos!$B$79,W422,0)+IF(R423=Datos!$B$79,W423,0)+IF(R424=Datos!$B$79,W424,0))/(IF(R419=Datos!$B$79,1,0)+IF(R420=Datos!$B$79,1,0)+IF(R421=Datos!$B$79,1,0)+IF(R422=Datos!$B$79,1,0)+IF(R423=Datos!$B$79,1,0)+IF(R424=Datos!$B$79,1,0)))</f>
        <v>0</v>
      </c>
      <c r="AA419" s="425" t="str">
        <f>IF(K419="","-",(IF(Z419&gt;0,(IF(K419=Datos!$B$72,Datos!$B$72,IF(AND(K419=Datos!$B$73,Z419&gt;0.49),Datos!$B$72,IF(AND(K419=Datos!$B$74,Z419&gt;0.74),Datos!$B$72,IF(AND(K419=Datos!$B$74,Z419&lt;0.75,Z419&gt;0.49),Datos!$B$73,IF(AND(K419=Datos!$B$75,Z419&gt;0.74),Datos!$B$73,IF(AND(K419=Datos!$B$75,Z419&lt;0.75,Z419&gt;0.49),Datos!$B$74,IF(AND(K419=Datos!$B$76,Z419&gt;0.74),Datos!$B$74,IF(AND(K419=Datos!$B$76,Z419&lt;0.75,Z419&gt;0.49),Datos!$B$75,K419))))))))),K419)))</f>
        <v>-</v>
      </c>
      <c r="AB419" s="428" t="str">
        <f>IF(AND(Y419=Datos!$B$186,AA419=Datos!$B$193),Datos!$D$186,IF(AND(Y419=Datos!$B$186,AA419=Datos!$B$194),Datos!$E$186,IF(AND(Y419=Datos!$B$186,AA419=Datos!$B$195),Datos!$F$186,IF(AND(Y419=Datos!$B$186,AA419=Datos!$B$196),Datos!$G$186,IF(AND(Y419=Datos!$B$186,AA419=Datos!$B$197),Datos!$H$186,IF(AND(Y419=Datos!$B$187,AA419=Datos!$B$193),Datos!$D$187,IF(AND(Y419=Datos!$B$187,AA419=Datos!$B$194),Datos!$E$187,IF(AND(Y419=Datos!$B$187,AA419=Datos!$B$195),Datos!$F$187,IF(AND(Y419=Datos!$B$187,AA419=Datos!$B$196),Datos!$G$187,IF(AND(Y419=Datos!$B$187,AA419=Datos!$B$197),Datos!$H$187,IF(AND(Y419=Datos!$B$188,AA419=Datos!$B$193),Datos!$D$188,IF(AND(Y419=Datos!$B$188,AA419=Datos!$B$194),Datos!$E$188,IF(AND(Y419=Datos!$B$188,AA419=Datos!$B$195),Datos!$F$188,IF(AND(Y419=Datos!$B$188,AA419=Datos!$B$196),Datos!$G$188,IF(AND(Y419=Datos!$B$188,AA419=Datos!$B$197),Datos!$H$188,IF(AND(Y419=Datos!$B$189,AA419=Datos!$B$193),Datos!$D$189,IF(AND(Y419=Datos!$B$189,AA419=Datos!$B$194),Datos!$E$189,IF(AND(Y419=Datos!$B$189,AA419=Datos!$B$195),Datos!$F$189,IF(AND(Y419=Datos!$B$189,AA419=Datos!$B$196),Datos!$G$189,IF(AND(Y419=Datos!$B$189,AA419=Datos!$B$197),Datos!$H$189,IF(AND(Y419=Datos!$B$190,AA419=Datos!$B$193),Datos!$D$190,IF(AND(Y419=Datos!$B$190,AA419=Datos!$B$194),Datos!$E$190,IF(AND(Y419=Datos!$B$190,AA419=Datos!$B$195),Datos!$F$190,IF(AND(Y419=Datos!$B$190,AA419=Datos!$B$196),Datos!$G$190,IF(AND(Y419=Datos!$B$190,AA419=Datos!$B$197),Datos!$H$190,"-")))))))))))))))))))))))))</f>
        <v>-</v>
      </c>
      <c r="AC419" s="61"/>
    </row>
    <row r="420" spans="2:29" s="5" customFormat="1" ht="30" customHeight="1">
      <c r="B420" s="299"/>
      <c r="C420" s="439"/>
      <c r="D420" s="439"/>
      <c r="E420" s="443"/>
      <c r="F420" s="444"/>
      <c r="G420" s="246"/>
      <c r="H420" s="62"/>
      <c r="I420" s="63"/>
      <c r="J420" s="432"/>
      <c r="K420" s="432"/>
      <c r="L420" s="429"/>
      <c r="M420" s="63"/>
      <c r="N420" s="62"/>
      <c r="O420" s="62"/>
      <c r="P420" s="62"/>
      <c r="Q420" s="62"/>
      <c r="R420" s="63"/>
      <c r="S420" s="62"/>
      <c r="T420" s="62"/>
      <c r="U420" s="62"/>
      <c r="V420" s="62"/>
      <c r="W420" s="64">
        <f>((IF(S420=Datos!$B$83,0,IF(S420=Datos!$B$84,5,IF(S420=Datos!$B$85,10,IF(S420=Datos!$B$86,15,IF(S420=Datos!$B$87,20,IF(S420=Datos!$B$88,25,0)))))))/100)+((IF(T420=Datos!$B$83,0,IF(T420=Datos!$B$84,5,IF(T420=Datos!$B$85,10,IF(T420=Datos!$B$86,15,IF(T420=Datos!$B$87,20,IF(T420=Datos!$B$88,25,0)))))))/100)+((IF(U420=Datos!$B$83,0,IF(U420=Datos!$B$84,5,IF(U420=Datos!$B$85,10,IF(U420=Datos!$B$86,15,IF(U420=Datos!$B$87,20,IF(U420=Datos!$B$88,25,0)))))))/100)+((IF(V420=Datos!$B$83,0,IF(V420=Datos!$B$84,5,IF(V420=Datos!$B$85,10,IF(V420=Datos!$B$86,15,IF(V420=Datos!$B$87,20,IF(V420=Datos!$B$88,25,0)))))))/100)</f>
        <v>0</v>
      </c>
      <c r="X420" s="436"/>
      <c r="Y420" s="426"/>
      <c r="Z420" s="423"/>
      <c r="AA420" s="426"/>
      <c r="AB420" s="429"/>
      <c r="AC420" s="65"/>
    </row>
    <row r="421" spans="2:29" s="5" customFormat="1" ht="30" customHeight="1">
      <c r="B421" s="299"/>
      <c r="C421" s="439"/>
      <c r="D421" s="439"/>
      <c r="E421" s="443"/>
      <c r="F421" s="444"/>
      <c r="G421" s="246"/>
      <c r="H421" s="62"/>
      <c r="I421" s="63"/>
      <c r="J421" s="432"/>
      <c r="K421" s="432"/>
      <c r="L421" s="429"/>
      <c r="M421" s="63"/>
      <c r="N421" s="62"/>
      <c r="O421" s="62"/>
      <c r="P421" s="62"/>
      <c r="Q421" s="62"/>
      <c r="R421" s="63"/>
      <c r="S421" s="62"/>
      <c r="T421" s="62"/>
      <c r="U421" s="62"/>
      <c r="V421" s="62"/>
      <c r="W421" s="64">
        <f>((IF(S421=Datos!$B$83,0,IF(S421=Datos!$B$84,5,IF(S421=Datos!$B$85,10,IF(S421=Datos!$B$86,15,IF(S421=Datos!$B$87,20,IF(S421=Datos!$B$88,25,0)))))))/100)+((IF(T421=Datos!$B$83,0,IF(T421=Datos!$B$84,5,IF(T421=Datos!$B$85,10,IF(T421=Datos!$B$86,15,IF(T421=Datos!$B$87,20,IF(T421=Datos!$B$88,25,0)))))))/100)+((IF(U421=Datos!$B$83,0,IF(U421=Datos!$B$84,5,IF(U421=Datos!$B$85,10,IF(U421=Datos!$B$86,15,IF(U421=Datos!$B$87,20,IF(U421=Datos!$B$88,25,0)))))))/100)+((IF(V421=Datos!$B$83,0,IF(V421=Datos!$B$84,5,IF(V421=Datos!$B$85,10,IF(V421=Datos!$B$86,15,IF(V421=Datos!$B$87,20,IF(V421=Datos!$B$88,25,0)))))))/100)</f>
        <v>0</v>
      </c>
      <c r="X421" s="436"/>
      <c r="Y421" s="426"/>
      <c r="Z421" s="423"/>
      <c r="AA421" s="426"/>
      <c r="AB421" s="429"/>
      <c r="AC421" s="65"/>
    </row>
    <row r="422" spans="2:29" s="5" customFormat="1" ht="30" customHeight="1">
      <c r="B422" s="299"/>
      <c r="C422" s="439"/>
      <c r="D422" s="439"/>
      <c r="E422" s="443"/>
      <c r="F422" s="444"/>
      <c r="G422" s="246"/>
      <c r="H422" s="62"/>
      <c r="I422" s="63"/>
      <c r="J422" s="432"/>
      <c r="K422" s="432"/>
      <c r="L422" s="429"/>
      <c r="M422" s="63"/>
      <c r="N422" s="62"/>
      <c r="O422" s="62"/>
      <c r="P422" s="62"/>
      <c r="Q422" s="62"/>
      <c r="R422" s="63"/>
      <c r="S422" s="62"/>
      <c r="T422" s="62"/>
      <c r="U422" s="62"/>
      <c r="V422" s="62"/>
      <c r="W422" s="64">
        <f>((IF(S422=Datos!$B$83,0,IF(S422=Datos!$B$84,5,IF(S422=Datos!$B$85,10,IF(S422=Datos!$B$86,15,IF(S422=Datos!$B$87,20,IF(S422=Datos!$B$88,25,0)))))))/100)+((IF(T422=Datos!$B$83,0,IF(T422=Datos!$B$84,5,IF(T422=Datos!$B$85,10,IF(T422=Datos!$B$86,15,IF(T422=Datos!$B$87,20,IF(T422=Datos!$B$88,25,0)))))))/100)+((IF(U422=Datos!$B$83,0,IF(U422=Datos!$B$84,5,IF(U422=Datos!$B$85,10,IF(U422=Datos!$B$86,15,IF(U422=Datos!$B$87,20,IF(U422=Datos!$B$88,25,0)))))))/100)+((IF(V422=Datos!$B$83,0,IF(V422=Datos!$B$84,5,IF(V422=Datos!$B$85,10,IF(V422=Datos!$B$86,15,IF(V422=Datos!$B$87,20,IF(V422=Datos!$B$88,25,0)))))))/100)</f>
        <v>0</v>
      </c>
      <c r="X422" s="436"/>
      <c r="Y422" s="426"/>
      <c r="Z422" s="423"/>
      <c r="AA422" s="426"/>
      <c r="AB422" s="429"/>
      <c r="AC422" s="65"/>
    </row>
    <row r="423" spans="2:29" s="5" customFormat="1" ht="30" customHeight="1">
      <c r="B423" s="299"/>
      <c r="C423" s="439"/>
      <c r="D423" s="439"/>
      <c r="E423" s="443"/>
      <c r="F423" s="444"/>
      <c r="G423" s="246"/>
      <c r="H423" s="62"/>
      <c r="I423" s="63"/>
      <c r="J423" s="432"/>
      <c r="K423" s="432"/>
      <c r="L423" s="429"/>
      <c r="M423" s="63"/>
      <c r="N423" s="62"/>
      <c r="O423" s="62"/>
      <c r="P423" s="62"/>
      <c r="Q423" s="62"/>
      <c r="R423" s="63"/>
      <c r="S423" s="62"/>
      <c r="T423" s="62"/>
      <c r="U423" s="62"/>
      <c r="V423" s="62"/>
      <c r="W423" s="64">
        <f>((IF(S423=Datos!$B$83,0,IF(S423=Datos!$B$84,5,IF(S423=Datos!$B$85,10,IF(S423=Datos!$B$86,15,IF(S423=Datos!$B$87,20,IF(S423=Datos!$B$88,25,0)))))))/100)+((IF(T423=Datos!$B$83,0,IF(T423=Datos!$B$84,5,IF(T423=Datos!$B$85,10,IF(T423=Datos!$B$86,15,IF(T423=Datos!$B$87,20,IF(T423=Datos!$B$88,25,0)))))))/100)+((IF(U423=Datos!$B$83,0,IF(U423=Datos!$B$84,5,IF(U423=Datos!$B$85,10,IF(U423=Datos!$B$86,15,IF(U423=Datos!$B$87,20,IF(U423=Datos!$B$88,25,0)))))))/100)+((IF(V423=Datos!$B$83,0,IF(V423=Datos!$B$84,5,IF(V423=Datos!$B$85,10,IF(V423=Datos!$B$86,15,IF(V423=Datos!$B$87,20,IF(V423=Datos!$B$88,25,0)))))))/100)</f>
        <v>0</v>
      </c>
      <c r="X423" s="436"/>
      <c r="Y423" s="426"/>
      <c r="Z423" s="423"/>
      <c r="AA423" s="426"/>
      <c r="AB423" s="429"/>
      <c r="AC423" s="65"/>
    </row>
    <row r="424" spans="2:29" s="5" customFormat="1" ht="30" customHeight="1" thickBot="1">
      <c r="B424" s="300"/>
      <c r="C424" s="440"/>
      <c r="D424" s="440"/>
      <c r="E424" s="445"/>
      <c r="F424" s="446"/>
      <c r="G424" s="247"/>
      <c r="H424" s="88"/>
      <c r="I424" s="86"/>
      <c r="J424" s="433"/>
      <c r="K424" s="433"/>
      <c r="L424" s="430"/>
      <c r="M424" s="86"/>
      <c r="N424" s="88"/>
      <c r="O424" s="88"/>
      <c r="P424" s="88"/>
      <c r="Q424" s="88"/>
      <c r="R424" s="86"/>
      <c r="S424" s="88"/>
      <c r="T424" s="88"/>
      <c r="U424" s="88"/>
      <c r="V424" s="88"/>
      <c r="W424" s="87">
        <f>((IF(S424=Datos!$B$83,0,IF(S424=Datos!$B$84,5,IF(S424=Datos!$B$85,10,IF(S424=Datos!$B$86,15,IF(S424=Datos!$B$87,20,IF(S424=Datos!$B$88,25,0)))))))/100)+((IF(T424=Datos!$B$83,0,IF(T424=Datos!$B$84,5,IF(T424=Datos!$B$85,10,IF(T424=Datos!$B$86,15,IF(T424=Datos!$B$87,20,IF(T424=Datos!$B$88,25,0)))))))/100)+((IF(U424=Datos!$B$83,0,IF(U424=Datos!$B$84,5,IF(U424=Datos!$B$85,10,IF(U424=Datos!$B$86,15,IF(U424=Datos!$B$87,20,IF(U424=Datos!$B$88,25,0)))))))/100)+((IF(V424=Datos!$B$83,0,IF(V424=Datos!$B$84,5,IF(V424=Datos!$B$85,10,IF(V424=Datos!$B$86,15,IF(V424=Datos!$B$87,20,IF(V424=Datos!$B$88,25,0)))))))/100)</f>
        <v>0</v>
      </c>
      <c r="X424" s="437"/>
      <c r="Y424" s="427"/>
      <c r="Z424" s="424"/>
      <c r="AA424" s="427"/>
      <c r="AB424" s="430"/>
      <c r="AC424" s="69"/>
    </row>
    <row r="425" spans="2:29" s="5" customFormat="1" ht="30" customHeight="1">
      <c r="B425" s="298" t="str">
        <f>IF(Menú!$C$7="","-",Menú!$C$7)</f>
        <v>-</v>
      </c>
      <c r="C425" s="438"/>
      <c r="D425" s="438" t="str">
        <f>IF(B425="-","-",VLOOKUP(B425,Datos!$B$3:$C$25,2,FALSE))</f>
        <v>-</v>
      </c>
      <c r="E425" s="441"/>
      <c r="F425" s="442"/>
      <c r="G425" s="245"/>
      <c r="H425" s="83"/>
      <c r="I425" s="84"/>
      <c r="J425" s="431"/>
      <c r="K425" s="431"/>
      <c r="L425" s="428" t="str">
        <f>IF(AND(J425=Datos!$B$186,K425=Datos!$B$193),Datos!$D$186,IF(AND(J425=Datos!$B$186,K425=Datos!$B$194),Datos!$E$186,IF(AND(J425=Datos!$B$186,K425=Datos!$B$195),Datos!$F$186,IF(AND(J425=Datos!$B$186,K425=Datos!$B$196),Datos!$G$186,IF(AND(J425=Datos!$B$186,K425=Datos!$B$197),Datos!$H$186,IF(AND(J425=Datos!$B$187,K425=Datos!$B$193),Datos!$D$187,IF(AND(J425=Datos!$B$187,K425=Datos!$B$194),Datos!$E$187,IF(AND(J425=Datos!$B$187,K425=Datos!$B$195),Datos!$F$187,IF(AND(J425=Datos!$B$187,K425=Datos!$B$196),Datos!$G$187,IF(AND(J425=Datos!$B$187,K425=Datos!$B$197),Datos!$H$187,IF(AND(J425=Datos!$B$188,K425=Datos!$B$193),Datos!$D$188,IF(AND(J425=Datos!$B$188,K425=Datos!$B$194),Datos!$E$188,IF(AND(J425=Datos!$B$188,K425=Datos!$B$195),Datos!$F$188,IF(AND(J425=Datos!$B$188,K425=Datos!$B$196),Datos!$G$188,IF(AND(J425=Datos!$B$188,K425=Datos!$B$197),Datos!$H$188,IF(AND(J425=Datos!$B$189,K425=Datos!$B$193),Datos!$D$189,IF(AND(J425=Datos!$B$189,K425=Datos!$B$194),Datos!$E$189,IF(AND(J425=Datos!$B$189,K425=Datos!$B$195),Datos!$F$189,IF(AND(J425=Datos!$B$189,K425=Datos!$B$196),Datos!$G$189,IF(AND(J425=Datos!$B$189,K425=Datos!$B$197),Datos!$H$189,IF(AND(J425=Datos!$B$190,K425=Datos!$B$193),Datos!$D$190,IF(AND(J425=Datos!$B$190,K425=Datos!$B$194),Datos!$E$190,IF(AND(J425=Datos!$B$190,K425=Datos!$B$195),Datos!$F$190,IF(AND(J425=Datos!$B$190,K425=Datos!$B$196),Datos!$G$190,IF(AND(J425=Datos!$B$190,K425=Datos!$B$197),Datos!$H$190,"-")))))))))))))))))))))))))</f>
        <v>-</v>
      </c>
      <c r="M425" s="84"/>
      <c r="N425" s="83"/>
      <c r="O425" s="83"/>
      <c r="P425" s="83"/>
      <c r="Q425" s="83"/>
      <c r="R425" s="84"/>
      <c r="S425" s="83"/>
      <c r="T425" s="83"/>
      <c r="U425" s="83"/>
      <c r="V425" s="83"/>
      <c r="W425" s="82">
        <f>((IF(S425=Datos!$B$83,0,IF(S425=Datos!$B$84,5,IF(S425=Datos!$B$85,10,IF(S425=Datos!$B$86,15,IF(S425=Datos!$B$87,20,IF(S425=Datos!$B$88,25,0)))))))/100)+((IF(T425=Datos!$B$83,0,IF(T425=Datos!$B$84,5,IF(T425=Datos!$B$85,10,IF(T425=Datos!$B$86,15,IF(T425=Datos!$B$87,20,IF(T425=Datos!$B$88,25,0)))))))/100)+((IF(U425=Datos!$B$83,0,IF(U425=Datos!$B$84,5,IF(U425=Datos!$B$85,10,IF(U425=Datos!$B$86,15,IF(U425=Datos!$B$87,20,IF(U425=Datos!$B$88,25,0)))))))/100)+((IF(V425=Datos!$B$83,0,IF(V425=Datos!$B$84,5,IF(V425=Datos!$B$85,10,IF(V425=Datos!$B$86,15,IF(V425=Datos!$B$87,20,IF(V425=Datos!$B$88,25,0)))))))/100)</f>
        <v>0</v>
      </c>
      <c r="X425" s="435">
        <f>IF(ISERROR((IF(R425=Datos!$B$80,W425,0)+IF(R426=Datos!$B$80,W426,0)+IF(R427=Datos!$B$80,W427,0)+IF(R428=Datos!$B$80,W428,0)+IF(R429=Datos!$B$80,W429,0)+IF(R430=Datos!$B$80,W430,0))/(IF(R425=Datos!$B$80,1,0)+IF(R426=Datos!$B$80,1,0)+IF(R427=Datos!$B$80,1,0)+IF(R428=Datos!$B$80,1,0)+IF(R429=Datos!$B$80,1,0)+IF(R430=Datos!$B$80,1,0))),0,(IF(R425=Datos!$B$80,W425,0)+IF(R426=Datos!$B$80,W426,0)+IF(R427=Datos!$B$80,W427,0)+IF(R428=Datos!$B$80,W428,0)+IF(R429=Datos!$B$80,W429,0)+IF(R430=Datos!$B$80,W430,0))/(IF(R425=Datos!$B$80,1,0)+IF(R426=Datos!$B$80,1,0)+IF(R427=Datos!$B$80,1,0)+IF(R428=Datos!$B$80,1,0)+IF(R429=Datos!$B$80,1,0)+IF(R430=Datos!$B$80,1,0)))</f>
        <v>0</v>
      </c>
      <c r="Y425" s="425" t="str">
        <f>IF(J425="","-",(IF(X425&gt;0,(IF(J425=Datos!$B$65,Datos!$B$65,IF(AND(J425=Datos!$B$66,X425&gt;0.49),Datos!$B$65,IF(AND(J425=Datos!$B$67,X425&gt;0.74),Datos!$B$65,IF(AND(J425=Datos!$B$67,X425&lt;0.75,X425&gt;0.49),Datos!$B$66,IF(AND(J425=Datos!$B$68,X425&gt;0.74),Datos!$B$66,IF(AND(J425=Datos!$B$68,X425&lt;0.75,X425&gt;0.49),Datos!$B$67,IF(AND(J425=Datos!$B$69,X425&gt;0.74),Datos!$B$67,IF(AND(J425=Datos!$B$69,X425&lt;0.75,X425&gt;0.49),Datos!$B$68,J425))))))))),J425)))</f>
        <v>-</v>
      </c>
      <c r="Z425" s="422">
        <f>IF(ISERROR((IF(R425=Datos!$B$79,W425,0)+IF(R426=Datos!$B$79,W426,0)+IF(R427=Datos!$B$79,W427,0)+IF(R428=Datos!$B$79,W428,0)+IF(R429=Datos!$B$79,W429,0)+IF(R430=Datos!$B$79,W430,0))/(IF(R425=Datos!$B$79,1,0)+IF(R426=Datos!$B$79,1,0)+IF(R427=Datos!$B$79,1,0)+IF(R428=Datos!$B$79,1,0)+IF(R429=Datos!$B$79,1,0)+IF(R430=Datos!$B$79,1,0))),0,(IF(R425=Datos!$B$79,W425,0)+IF(R426=Datos!$B$79,W426,0)+IF(R427=Datos!$B$79,W427,0)+IF(R428=Datos!$B$79,W428,0)+IF(R429=Datos!$B$79,W429,0)+IF(R430=Datos!$B$79,W430,0))/(IF(R425=Datos!$B$79,1,0)+IF(R426=Datos!$B$79,1,0)+IF(R427=Datos!$B$79,1,0)+IF(R428=Datos!$B$79,1,0)+IF(R429=Datos!$B$79,1,0)+IF(R430=Datos!$B$79,1,0)))</f>
        <v>0</v>
      </c>
      <c r="AA425" s="425" t="str">
        <f>IF(K425="","-",(IF(Z425&gt;0,(IF(K425=Datos!$B$72,Datos!$B$72,IF(AND(K425=Datos!$B$73,Z425&gt;0.49),Datos!$B$72,IF(AND(K425=Datos!$B$74,Z425&gt;0.74),Datos!$B$72,IF(AND(K425=Datos!$B$74,Z425&lt;0.75,Z425&gt;0.49),Datos!$B$73,IF(AND(K425=Datos!$B$75,Z425&gt;0.74),Datos!$B$73,IF(AND(K425=Datos!$B$75,Z425&lt;0.75,Z425&gt;0.49),Datos!$B$74,IF(AND(K425=Datos!$B$76,Z425&gt;0.74),Datos!$B$74,IF(AND(K425=Datos!$B$76,Z425&lt;0.75,Z425&gt;0.49),Datos!$B$75,K425))))))))),K425)))</f>
        <v>-</v>
      </c>
      <c r="AB425" s="428" t="str">
        <f>IF(AND(Y425=Datos!$B$186,AA425=Datos!$B$193),Datos!$D$186,IF(AND(Y425=Datos!$B$186,AA425=Datos!$B$194),Datos!$E$186,IF(AND(Y425=Datos!$B$186,AA425=Datos!$B$195),Datos!$F$186,IF(AND(Y425=Datos!$B$186,AA425=Datos!$B$196),Datos!$G$186,IF(AND(Y425=Datos!$B$186,AA425=Datos!$B$197),Datos!$H$186,IF(AND(Y425=Datos!$B$187,AA425=Datos!$B$193),Datos!$D$187,IF(AND(Y425=Datos!$B$187,AA425=Datos!$B$194),Datos!$E$187,IF(AND(Y425=Datos!$B$187,AA425=Datos!$B$195),Datos!$F$187,IF(AND(Y425=Datos!$B$187,AA425=Datos!$B$196),Datos!$G$187,IF(AND(Y425=Datos!$B$187,AA425=Datos!$B$197),Datos!$H$187,IF(AND(Y425=Datos!$B$188,AA425=Datos!$B$193),Datos!$D$188,IF(AND(Y425=Datos!$B$188,AA425=Datos!$B$194),Datos!$E$188,IF(AND(Y425=Datos!$B$188,AA425=Datos!$B$195),Datos!$F$188,IF(AND(Y425=Datos!$B$188,AA425=Datos!$B$196),Datos!$G$188,IF(AND(Y425=Datos!$B$188,AA425=Datos!$B$197),Datos!$H$188,IF(AND(Y425=Datos!$B$189,AA425=Datos!$B$193),Datos!$D$189,IF(AND(Y425=Datos!$B$189,AA425=Datos!$B$194),Datos!$E$189,IF(AND(Y425=Datos!$B$189,AA425=Datos!$B$195),Datos!$F$189,IF(AND(Y425=Datos!$B$189,AA425=Datos!$B$196),Datos!$G$189,IF(AND(Y425=Datos!$B$189,AA425=Datos!$B$197),Datos!$H$189,IF(AND(Y425=Datos!$B$190,AA425=Datos!$B$193),Datos!$D$190,IF(AND(Y425=Datos!$B$190,AA425=Datos!$B$194),Datos!$E$190,IF(AND(Y425=Datos!$B$190,AA425=Datos!$B$195),Datos!$F$190,IF(AND(Y425=Datos!$B$190,AA425=Datos!$B$196),Datos!$G$190,IF(AND(Y425=Datos!$B$190,AA425=Datos!$B$197),Datos!$H$190,"-")))))))))))))))))))))))))</f>
        <v>-</v>
      </c>
      <c r="AC425" s="61"/>
    </row>
    <row r="426" spans="2:29" s="5" customFormat="1" ht="30" customHeight="1">
      <c r="B426" s="299"/>
      <c r="C426" s="439"/>
      <c r="D426" s="439"/>
      <c r="E426" s="443"/>
      <c r="F426" s="444"/>
      <c r="G426" s="246"/>
      <c r="H426" s="62"/>
      <c r="I426" s="63"/>
      <c r="J426" s="432"/>
      <c r="K426" s="432"/>
      <c r="L426" s="429"/>
      <c r="M426" s="63"/>
      <c r="N426" s="62"/>
      <c r="O426" s="62"/>
      <c r="P426" s="62"/>
      <c r="Q426" s="62"/>
      <c r="R426" s="63"/>
      <c r="S426" s="62"/>
      <c r="T426" s="62"/>
      <c r="U426" s="62"/>
      <c r="V426" s="62"/>
      <c r="W426" s="64">
        <f>((IF(S426=Datos!$B$83,0,IF(S426=Datos!$B$84,5,IF(S426=Datos!$B$85,10,IF(S426=Datos!$B$86,15,IF(S426=Datos!$B$87,20,IF(S426=Datos!$B$88,25,0)))))))/100)+((IF(T426=Datos!$B$83,0,IF(T426=Datos!$B$84,5,IF(T426=Datos!$B$85,10,IF(T426=Datos!$B$86,15,IF(T426=Datos!$B$87,20,IF(T426=Datos!$B$88,25,0)))))))/100)+((IF(U426=Datos!$B$83,0,IF(U426=Datos!$B$84,5,IF(U426=Datos!$B$85,10,IF(U426=Datos!$B$86,15,IF(U426=Datos!$B$87,20,IF(U426=Datos!$B$88,25,0)))))))/100)+((IF(V426=Datos!$B$83,0,IF(V426=Datos!$B$84,5,IF(V426=Datos!$B$85,10,IF(V426=Datos!$B$86,15,IF(V426=Datos!$B$87,20,IF(V426=Datos!$B$88,25,0)))))))/100)</f>
        <v>0</v>
      </c>
      <c r="X426" s="436"/>
      <c r="Y426" s="426"/>
      <c r="Z426" s="423"/>
      <c r="AA426" s="426"/>
      <c r="AB426" s="429"/>
      <c r="AC426" s="65"/>
    </row>
    <row r="427" spans="2:29" s="5" customFormat="1" ht="30" customHeight="1">
      <c r="B427" s="299"/>
      <c r="C427" s="439"/>
      <c r="D427" s="439"/>
      <c r="E427" s="443"/>
      <c r="F427" s="444"/>
      <c r="G427" s="246"/>
      <c r="H427" s="62"/>
      <c r="I427" s="63"/>
      <c r="J427" s="432"/>
      <c r="K427" s="432"/>
      <c r="L427" s="429"/>
      <c r="M427" s="63"/>
      <c r="N427" s="62"/>
      <c r="O427" s="62"/>
      <c r="P427" s="62"/>
      <c r="Q427" s="62"/>
      <c r="R427" s="63"/>
      <c r="S427" s="62"/>
      <c r="T427" s="62"/>
      <c r="U427" s="62"/>
      <c r="V427" s="62"/>
      <c r="W427" s="64">
        <f>((IF(S427=Datos!$B$83,0,IF(S427=Datos!$B$84,5,IF(S427=Datos!$B$85,10,IF(S427=Datos!$B$86,15,IF(S427=Datos!$B$87,20,IF(S427=Datos!$B$88,25,0)))))))/100)+((IF(T427=Datos!$B$83,0,IF(T427=Datos!$B$84,5,IF(T427=Datos!$B$85,10,IF(T427=Datos!$B$86,15,IF(T427=Datos!$B$87,20,IF(T427=Datos!$B$88,25,0)))))))/100)+((IF(U427=Datos!$B$83,0,IF(U427=Datos!$B$84,5,IF(U427=Datos!$B$85,10,IF(U427=Datos!$B$86,15,IF(U427=Datos!$B$87,20,IF(U427=Datos!$B$88,25,0)))))))/100)+((IF(V427=Datos!$B$83,0,IF(V427=Datos!$B$84,5,IF(V427=Datos!$B$85,10,IF(V427=Datos!$B$86,15,IF(V427=Datos!$B$87,20,IF(V427=Datos!$B$88,25,0)))))))/100)</f>
        <v>0</v>
      </c>
      <c r="X427" s="436"/>
      <c r="Y427" s="426"/>
      <c r="Z427" s="423"/>
      <c r="AA427" s="426"/>
      <c r="AB427" s="429"/>
      <c r="AC427" s="65"/>
    </row>
    <row r="428" spans="2:29" s="5" customFormat="1" ht="30" customHeight="1">
      <c r="B428" s="299"/>
      <c r="C428" s="439"/>
      <c r="D428" s="439"/>
      <c r="E428" s="443"/>
      <c r="F428" s="444"/>
      <c r="G428" s="246"/>
      <c r="H428" s="62"/>
      <c r="I428" s="63"/>
      <c r="J428" s="432"/>
      <c r="K428" s="432"/>
      <c r="L428" s="429"/>
      <c r="M428" s="63"/>
      <c r="N428" s="62"/>
      <c r="O428" s="62"/>
      <c r="P428" s="62"/>
      <c r="Q428" s="62"/>
      <c r="R428" s="63"/>
      <c r="S428" s="62"/>
      <c r="T428" s="62"/>
      <c r="U428" s="62"/>
      <c r="V428" s="62"/>
      <c r="W428" s="64">
        <f>((IF(S428=Datos!$B$83,0,IF(S428=Datos!$B$84,5,IF(S428=Datos!$B$85,10,IF(S428=Datos!$B$86,15,IF(S428=Datos!$B$87,20,IF(S428=Datos!$B$88,25,0)))))))/100)+((IF(T428=Datos!$B$83,0,IF(T428=Datos!$B$84,5,IF(T428=Datos!$B$85,10,IF(T428=Datos!$B$86,15,IF(T428=Datos!$B$87,20,IF(T428=Datos!$B$88,25,0)))))))/100)+((IF(U428=Datos!$B$83,0,IF(U428=Datos!$B$84,5,IF(U428=Datos!$B$85,10,IF(U428=Datos!$B$86,15,IF(U428=Datos!$B$87,20,IF(U428=Datos!$B$88,25,0)))))))/100)+((IF(V428=Datos!$B$83,0,IF(V428=Datos!$B$84,5,IF(V428=Datos!$B$85,10,IF(V428=Datos!$B$86,15,IF(V428=Datos!$B$87,20,IF(V428=Datos!$B$88,25,0)))))))/100)</f>
        <v>0</v>
      </c>
      <c r="X428" s="436"/>
      <c r="Y428" s="426"/>
      <c r="Z428" s="423"/>
      <c r="AA428" s="426"/>
      <c r="AB428" s="429"/>
      <c r="AC428" s="65"/>
    </row>
    <row r="429" spans="2:29" s="5" customFormat="1" ht="30" customHeight="1">
      <c r="B429" s="299"/>
      <c r="C429" s="439"/>
      <c r="D429" s="439"/>
      <c r="E429" s="443"/>
      <c r="F429" s="444"/>
      <c r="G429" s="246"/>
      <c r="H429" s="62"/>
      <c r="I429" s="63"/>
      <c r="J429" s="432"/>
      <c r="K429" s="432"/>
      <c r="L429" s="429"/>
      <c r="M429" s="63"/>
      <c r="N429" s="62"/>
      <c r="O429" s="62"/>
      <c r="P429" s="62"/>
      <c r="Q429" s="62"/>
      <c r="R429" s="63"/>
      <c r="S429" s="62"/>
      <c r="T429" s="62"/>
      <c r="U429" s="62"/>
      <c r="V429" s="62"/>
      <c r="W429" s="64">
        <f>((IF(S429=Datos!$B$83,0,IF(S429=Datos!$B$84,5,IF(S429=Datos!$B$85,10,IF(S429=Datos!$B$86,15,IF(S429=Datos!$B$87,20,IF(S429=Datos!$B$88,25,0)))))))/100)+((IF(T429=Datos!$B$83,0,IF(T429=Datos!$B$84,5,IF(T429=Datos!$B$85,10,IF(T429=Datos!$B$86,15,IF(T429=Datos!$B$87,20,IF(T429=Datos!$B$88,25,0)))))))/100)+((IF(U429=Datos!$B$83,0,IF(U429=Datos!$B$84,5,IF(U429=Datos!$B$85,10,IF(U429=Datos!$B$86,15,IF(U429=Datos!$B$87,20,IF(U429=Datos!$B$88,25,0)))))))/100)+((IF(V429=Datos!$B$83,0,IF(V429=Datos!$B$84,5,IF(V429=Datos!$B$85,10,IF(V429=Datos!$B$86,15,IF(V429=Datos!$B$87,20,IF(V429=Datos!$B$88,25,0)))))))/100)</f>
        <v>0</v>
      </c>
      <c r="X429" s="436"/>
      <c r="Y429" s="426"/>
      <c r="Z429" s="423"/>
      <c r="AA429" s="426"/>
      <c r="AB429" s="429"/>
      <c r="AC429" s="65"/>
    </row>
    <row r="430" spans="2:29" s="5" customFormat="1" ht="30" customHeight="1" thickBot="1">
      <c r="B430" s="300"/>
      <c r="C430" s="440"/>
      <c r="D430" s="440"/>
      <c r="E430" s="445"/>
      <c r="F430" s="446"/>
      <c r="G430" s="247"/>
      <c r="H430" s="88"/>
      <c r="I430" s="86"/>
      <c r="J430" s="433"/>
      <c r="K430" s="433"/>
      <c r="L430" s="430"/>
      <c r="M430" s="86"/>
      <c r="N430" s="88"/>
      <c r="O430" s="88"/>
      <c r="P430" s="88"/>
      <c r="Q430" s="88"/>
      <c r="R430" s="86"/>
      <c r="S430" s="88"/>
      <c r="T430" s="88"/>
      <c r="U430" s="88"/>
      <c r="V430" s="88"/>
      <c r="W430" s="87">
        <f>((IF(S430=Datos!$B$83,0,IF(S430=Datos!$B$84,5,IF(S430=Datos!$B$85,10,IF(S430=Datos!$B$86,15,IF(S430=Datos!$B$87,20,IF(S430=Datos!$B$88,25,0)))))))/100)+((IF(T430=Datos!$B$83,0,IF(T430=Datos!$B$84,5,IF(T430=Datos!$B$85,10,IF(T430=Datos!$B$86,15,IF(T430=Datos!$B$87,20,IF(T430=Datos!$B$88,25,0)))))))/100)+((IF(U430=Datos!$B$83,0,IF(U430=Datos!$B$84,5,IF(U430=Datos!$B$85,10,IF(U430=Datos!$B$86,15,IF(U430=Datos!$B$87,20,IF(U430=Datos!$B$88,25,0)))))))/100)+((IF(V430=Datos!$B$83,0,IF(V430=Datos!$B$84,5,IF(V430=Datos!$B$85,10,IF(V430=Datos!$B$86,15,IF(V430=Datos!$B$87,20,IF(V430=Datos!$B$88,25,0)))))))/100)</f>
        <v>0</v>
      </c>
      <c r="X430" s="437"/>
      <c r="Y430" s="427"/>
      <c r="Z430" s="424"/>
      <c r="AA430" s="427"/>
      <c r="AB430" s="430"/>
      <c r="AC430" s="69"/>
    </row>
    <row r="431" spans="2:29" s="5" customFormat="1" ht="30" customHeight="1">
      <c r="B431" s="298" t="str">
        <f>IF(Menú!$C$7="","-",Menú!$C$7)</f>
        <v>-</v>
      </c>
      <c r="C431" s="438"/>
      <c r="D431" s="438" t="str">
        <f>IF(B431="-","-",VLOOKUP(B431,Datos!$B$3:$C$25,2,FALSE))</f>
        <v>-</v>
      </c>
      <c r="E431" s="441"/>
      <c r="F431" s="442"/>
      <c r="G431" s="245"/>
      <c r="H431" s="83"/>
      <c r="I431" s="84"/>
      <c r="J431" s="431"/>
      <c r="K431" s="431"/>
      <c r="L431" s="428" t="str">
        <f>IF(AND(J431=Datos!$B$186,K431=Datos!$B$193),Datos!$D$186,IF(AND(J431=Datos!$B$186,K431=Datos!$B$194),Datos!$E$186,IF(AND(J431=Datos!$B$186,K431=Datos!$B$195),Datos!$F$186,IF(AND(J431=Datos!$B$186,K431=Datos!$B$196),Datos!$G$186,IF(AND(J431=Datos!$B$186,K431=Datos!$B$197),Datos!$H$186,IF(AND(J431=Datos!$B$187,K431=Datos!$B$193),Datos!$D$187,IF(AND(J431=Datos!$B$187,K431=Datos!$B$194),Datos!$E$187,IF(AND(J431=Datos!$B$187,K431=Datos!$B$195),Datos!$F$187,IF(AND(J431=Datos!$B$187,K431=Datos!$B$196),Datos!$G$187,IF(AND(J431=Datos!$B$187,K431=Datos!$B$197),Datos!$H$187,IF(AND(J431=Datos!$B$188,K431=Datos!$B$193),Datos!$D$188,IF(AND(J431=Datos!$B$188,K431=Datos!$B$194),Datos!$E$188,IF(AND(J431=Datos!$B$188,K431=Datos!$B$195),Datos!$F$188,IF(AND(J431=Datos!$B$188,K431=Datos!$B$196),Datos!$G$188,IF(AND(J431=Datos!$B$188,K431=Datos!$B$197),Datos!$H$188,IF(AND(J431=Datos!$B$189,K431=Datos!$B$193),Datos!$D$189,IF(AND(J431=Datos!$B$189,K431=Datos!$B$194),Datos!$E$189,IF(AND(J431=Datos!$B$189,K431=Datos!$B$195),Datos!$F$189,IF(AND(J431=Datos!$B$189,K431=Datos!$B$196),Datos!$G$189,IF(AND(J431=Datos!$B$189,K431=Datos!$B$197),Datos!$H$189,IF(AND(J431=Datos!$B$190,K431=Datos!$B$193),Datos!$D$190,IF(AND(J431=Datos!$B$190,K431=Datos!$B$194),Datos!$E$190,IF(AND(J431=Datos!$B$190,K431=Datos!$B$195),Datos!$F$190,IF(AND(J431=Datos!$B$190,K431=Datos!$B$196),Datos!$G$190,IF(AND(J431=Datos!$B$190,K431=Datos!$B$197),Datos!$H$190,"-")))))))))))))))))))))))))</f>
        <v>-</v>
      </c>
      <c r="M431" s="84"/>
      <c r="N431" s="83"/>
      <c r="O431" s="83"/>
      <c r="P431" s="83"/>
      <c r="Q431" s="83"/>
      <c r="R431" s="84"/>
      <c r="S431" s="83"/>
      <c r="T431" s="83"/>
      <c r="U431" s="83"/>
      <c r="V431" s="83"/>
      <c r="W431" s="82">
        <f>((IF(S431=Datos!$B$83,0,IF(S431=Datos!$B$84,5,IF(S431=Datos!$B$85,10,IF(S431=Datos!$B$86,15,IF(S431=Datos!$B$87,20,IF(S431=Datos!$B$88,25,0)))))))/100)+((IF(T431=Datos!$B$83,0,IF(T431=Datos!$B$84,5,IF(T431=Datos!$B$85,10,IF(T431=Datos!$B$86,15,IF(T431=Datos!$B$87,20,IF(T431=Datos!$B$88,25,0)))))))/100)+((IF(U431=Datos!$B$83,0,IF(U431=Datos!$B$84,5,IF(U431=Datos!$B$85,10,IF(U431=Datos!$B$86,15,IF(U431=Datos!$B$87,20,IF(U431=Datos!$B$88,25,0)))))))/100)+((IF(V431=Datos!$B$83,0,IF(V431=Datos!$B$84,5,IF(V431=Datos!$B$85,10,IF(V431=Datos!$B$86,15,IF(V431=Datos!$B$87,20,IF(V431=Datos!$B$88,25,0)))))))/100)</f>
        <v>0</v>
      </c>
      <c r="X431" s="435">
        <f>IF(ISERROR((IF(R431=Datos!$B$80,W431,0)+IF(R432=Datos!$B$80,W432,0)+IF(R433=Datos!$B$80,W433,0)+IF(R434=Datos!$B$80,W434,0)+IF(R435=Datos!$B$80,W435,0)+IF(R436=Datos!$B$80,W436,0))/(IF(R431=Datos!$B$80,1,0)+IF(R432=Datos!$B$80,1,0)+IF(R433=Datos!$B$80,1,0)+IF(R434=Datos!$B$80,1,0)+IF(R435=Datos!$B$80,1,0)+IF(R436=Datos!$B$80,1,0))),0,(IF(R431=Datos!$B$80,W431,0)+IF(R432=Datos!$B$80,W432,0)+IF(R433=Datos!$B$80,W433,0)+IF(R434=Datos!$B$80,W434,0)+IF(R435=Datos!$B$80,W435,0)+IF(R436=Datos!$B$80,W436,0))/(IF(R431=Datos!$B$80,1,0)+IF(R432=Datos!$B$80,1,0)+IF(R433=Datos!$B$80,1,0)+IF(R434=Datos!$B$80,1,0)+IF(R435=Datos!$B$80,1,0)+IF(R436=Datos!$B$80,1,0)))</f>
        <v>0</v>
      </c>
      <c r="Y431" s="425" t="str">
        <f>IF(J431="","-",(IF(X431&gt;0,(IF(J431=Datos!$B$65,Datos!$B$65,IF(AND(J431=Datos!$B$66,X431&gt;0.49),Datos!$B$65,IF(AND(J431=Datos!$B$67,X431&gt;0.74),Datos!$B$65,IF(AND(J431=Datos!$B$67,X431&lt;0.75,X431&gt;0.49),Datos!$B$66,IF(AND(J431=Datos!$B$68,X431&gt;0.74),Datos!$B$66,IF(AND(J431=Datos!$B$68,X431&lt;0.75,X431&gt;0.49),Datos!$B$67,IF(AND(J431=Datos!$B$69,X431&gt;0.74),Datos!$B$67,IF(AND(J431=Datos!$B$69,X431&lt;0.75,X431&gt;0.49),Datos!$B$68,J431))))))))),J431)))</f>
        <v>-</v>
      </c>
      <c r="Z431" s="422">
        <f>IF(ISERROR((IF(R431=Datos!$B$79,W431,0)+IF(R432=Datos!$B$79,W432,0)+IF(R433=Datos!$B$79,W433,0)+IF(R434=Datos!$B$79,W434,0)+IF(R435=Datos!$B$79,W435,0)+IF(R436=Datos!$B$79,W436,0))/(IF(R431=Datos!$B$79,1,0)+IF(R432=Datos!$B$79,1,0)+IF(R433=Datos!$B$79,1,0)+IF(R434=Datos!$B$79,1,0)+IF(R435=Datos!$B$79,1,0)+IF(R436=Datos!$B$79,1,0))),0,(IF(R431=Datos!$B$79,W431,0)+IF(R432=Datos!$B$79,W432,0)+IF(R433=Datos!$B$79,W433,0)+IF(R434=Datos!$B$79,W434,0)+IF(R435=Datos!$B$79,W435,0)+IF(R436=Datos!$B$79,W436,0))/(IF(R431=Datos!$B$79,1,0)+IF(R432=Datos!$B$79,1,0)+IF(R433=Datos!$B$79,1,0)+IF(R434=Datos!$B$79,1,0)+IF(R435=Datos!$B$79,1,0)+IF(R436=Datos!$B$79,1,0)))</f>
        <v>0</v>
      </c>
      <c r="AA431" s="425" t="str">
        <f>IF(K431="","-",(IF(Z431&gt;0,(IF(K431=Datos!$B$72,Datos!$B$72,IF(AND(K431=Datos!$B$73,Z431&gt;0.49),Datos!$B$72,IF(AND(K431=Datos!$B$74,Z431&gt;0.74),Datos!$B$72,IF(AND(K431=Datos!$B$74,Z431&lt;0.75,Z431&gt;0.49),Datos!$B$73,IF(AND(K431=Datos!$B$75,Z431&gt;0.74),Datos!$B$73,IF(AND(K431=Datos!$B$75,Z431&lt;0.75,Z431&gt;0.49),Datos!$B$74,IF(AND(K431=Datos!$B$76,Z431&gt;0.74),Datos!$B$74,IF(AND(K431=Datos!$B$76,Z431&lt;0.75,Z431&gt;0.49),Datos!$B$75,K431))))))))),K431)))</f>
        <v>-</v>
      </c>
      <c r="AB431" s="428" t="str">
        <f>IF(AND(Y431=Datos!$B$186,AA431=Datos!$B$193),Datos!$D$186,IF(AND(Y431=Datos!$B$186,AA431=Datos!$B$194),Datos!$E$186,IF(AND(Y431=Datos!$B$186,AA431=Datos!$B$195),Datos!$F$186,IF(AND(Y431=Datos!$B$186,AA431=Datos!$B$196),Datos!$G$186,IF(AND(Y431=Datos!$B$186,AA431=Datos!$B$197),Datos!$H$186,IF(AND(Y431=Datos!$B$187,AA431=Datos!$B$193),Datos!$D$187,IF(AND(Y431=Datos!$B$187,AA431=Datos!$B$194),Datos!$E$187,IF(AND(Y431=Datos!$B$187,AA431=Datos!$B$195),Datos!$F$187,IF(AND(Y431=Datos!$B$187,AA431=Datos!$B$196),Datos!$G$187,IF(AND(Y431=Datos!$B$187,AA431=Datos!$B$197),Datos!$H$187,IF(AND(Y431=Datos!$B$188,AA431=Datos!$B$193),Datos!$D$188,IF(AND(Y431=Datos!$B$188,AA431=Datos!$B$194),Datos!$E$188,IF(AND(Y431=Datos!$B$188,AA431=Datos!$B$195),Datos!$F$188,IF(AND(Y431=Datos!$B$188,AA431=Datos!$B$196),Datos!$G$188,IF(AND(Y431=Datos!$B$188,AA431=Datos!$B$197),Datos!$H$188,IF(AND(Y431=Datos!$B$189,AA431=Datos!$B$193),Datos!$D$189,IF(AND(Y431=Datos!$B$189,AA431=Datos!$B$194),Datos!$E$189,IF(AND(Y431=Datos!$B$189,AA431=Datos!$B$195),Datos!$F$189,IF(AND(Y431=Datos!$B$189,AA431=Datos!$B$196),Datos!$G$189,IF(AND(Y431=Datos!$B$189,AA431=Datos!$B$197),Datos!$H$189,IF(AND(Y431=Datos!$B$190,AA431=Datos!$B$193),Datos!$D$190,IF(AND(Y431=Datos!$B$190,AA431=Datos!$B$194),Datos!$E$190,IF(AND(Y431=Datos!$B$190,AA431=Datos!$B$195),Datos!$F$190,IF(AND(Y431=Datos!$B$190,AA431=Datos!$B$196),Datos!$G$190,IF(AND(Y431=Datos!$B$190,AA431=Datos!$B$197),Datos!$H$190,"-")))))))))))))))))))))))))</f>
        <v>-</v>
      </c>
      <c r="AC431" s="61"/>
    </row>
    <row r="432" spans="2:29" s="5" customFormat="1" ht="30" customHeight="1">
      <c r="B432" s="299"/>
      <c r="C432" s="439"/>
      <c r="D432" s="439"/>
      <c r="E432" s="443"/>
      <c r="F432" s="444"/>
      <c r="G432" s="246"/>
      <c r="H432" s="62"/>
      <c r="I432" s="63"/>
      <c r="J432" s="432"/>
      <c r="K432" s="432"/>
      <c r="L432" s="429"/>
      <c r="M432" s="63"/>
      <c r="N432" s="62"/>
      <c r="O432" s="62"/>
      <c r="P432" s="62"/>
      <c r="Q432" s="62"/>
      <c r="R432" s="63"/>
      <c r="S432" s="62"/>
      <c r="T432" s="62"/>
      <c r="U432" s="62"/>
      <c r="V432" s="62"/>
      <c r="W432" s="64">
        <f>((IF(S432=Datos!$B$83,0,IF(S432=Datos!$B$84,5,IF(S432=Datos!$B$85,10,IF(S432=Datos!$B$86,15,IF(S432=Datos!$B$87,20,IF(S432=Datos!$B$88,25,0)))))))/100)+((IF(T432=Datos!$B$83,0,IF(T432=Datos!$B$84,5,IF(T432=Datos!$B$85,10,IF(T432=Datos!$B$86,15,IF(T432=Datos!$B$87,20,IF(T432=Datos!$B$88,25,0)))))))/100)+((IF(U432=Datos!$B$83,0,IF(U432=Datos!$B$84,5,IF(U432=Datos!$B$85,10,IF(U432=Datos!$B$86,15,IF(U432=Datos!$B$87,20,IF(U432=Datos!$B$88,25,0)))))))/100)+((IF(V432=Datos!$B$83,0,IF(V432=Datos!$B$84,5,IF(V432=Datos!$B$85,10,IF(V432=Datos!$B$86,15,IF(V432=Datos!$B$87,20,IF(V432=Datos!$B$88,25,0)))))))/100)</f>
        <v>0</v>
      </c>
      <c r="X432" s="436"/>
      <c r="Y432" s="426"/>
      <c r="Z432" s="423"/>
      <c r="AA432" s="426"/>
      <c r="AB432" s="429"/>
      <c r="AC432" s="65"/>
    </row>
    <row r="433" spans="2:29" s="5" customFormat="1" ht="30" customHeight="1">
      <c r="B433" s="299"/>
      <c r="C433" s="439"/>
      <c r="D433" s="439"/>
      <c r="E433" s="443"/>
      <c r="F433" s="444"/>
      <c r="G433" s="246"/>
      <c r="H433" s="62"/>
      <c r="I433" s="63"/>
      <c r="J433" s="432"/>
      <c r="K433" s="432"/>
      <c r="L433" s="429"/>
      <c r="M433" s="63"/>
      <c r="N433" s="62"/>
      <c r="O433" s="62"/>
      <c r="P433" s="62"/>
      <c r="Q433" s="62"/>
      <c r="R433" s="63"/>
      <c r="S433" s="62"/>
      <c r="T433" s="62"/>
      <c r="U433" s="62"/>
      <c r="V433" s="62"/>
      <c r="W433" s="64">
        <f>((IF(S433=Datos!$B$83,0,IF(S433=Datos!$B$84,5,IF(S433=Datos!$B$85,10,IF(S433=Datos!$B$86,15,IF(S433=Datos!$B$87,20,IF(S433=Datos!$B$88,25,0)))))))/100)+((IF(T433=Datos!$B$83,0,IF(T433=Datos!$B$84,5,IF(T433=Datos!$B$85,10,IF(T433=Datos!$B$86,15,IF(T433=Datos!$B$87,20,IF(T433=Datos!$B$88,25,0)))))))/100)+((IF(U433=Datos!$B$83,0,IF(U433=Datos!$B$84,5,IF(U433=Datos!$B$85,10,IF(U433=Datos!$B$86,15,IF(U433=Datos!$B$87,20,IF(U433=Datos!$B$88,25,0)))))))/100)+((IF(V433=Datos!$B$83,0,IF(V433=Datos!$B$84,5,IF(V433=Datos!$B$85,10,IF(V433=Datos!$B$86,15,IF(V433=Datos!$B$87,20,IF(V433=Datos!$B$88,25,0)))))))/100)</f>
        <v>0</v>
      </c>
      <c r="X433" s="436"/>
      <c r="Y433" s="426"/>
      <c r="Z433" s="423"/>
      <c r="AA433" s="426"/>
      <c r="AB433" s="429"/>
      <c r="AC433" s="65"/>
    </row>
    <row r="434" spans="2:29" s="5" customFormat="1" ht="30" customHeight="1">
      <c r="B434" s="299"/>
      <c r="C434" s="439"/>
      <c r="D434" s="439"/>
      <c r="E434" s="443"/>
      <c r="F434" s="444"/>
      <c r="G434" s="246"/>
      <c r="H434" s="62"/>
      <c r="I434" s="63"/>
      <c r="J434" s="432"/>
      <c r="K434" s="432"/>
      <c r="L434" s="429"/>
      <c r="M434" s="63"/>
      <c r="N434" s="62"/>
      <c r="O434" s="62"/>
      <c r="P434" s="62"/>
      <c r="Q434" s="62"/>
      <c r="R434" s="63"/>
      <c r="S434" s="62"/>
      <c r="T434" s="62"/>
      <c r="U434" s="62"/>
      <c r="V434" s="62"/>
      <c r="W434" s="64">
        <f>((IF(S434=Datos!$B$83,0,IF(S434=Datos!$B$84,5,IF(S434=Datos!$B$85,10,IF(S434=Datos!$B$86,15,IF(S434=Datos!$B$87,20,IF(S434=Datos!$B$88,25,0)))))))/100)+((IF(T434=Datos!$B$83,0,IF(T434=Datos!$B$84,5,IF(T434=Datos!$B$85,10,IF(T434=Datos!$B$86,15,IF(T434=Datos!$B$87,20,IF(T434=Datos!$B$88,25,0)))))))/100)+((IF(U434=Datos!$B$83,0,IF(U434=Datos!$B$84,5,IF(U434=Datos!$B$85,10,IF(U434=Datos!$B$86,15,IF(U434=Datos!$B$87,20,IF(U434=Datos!$B$88,25,0)))))))/100)+((IF(V434=Datos!$B$83,0,IF(V434=Datos!$B$84,5,IF(V434=Datos!$B$85,10,IF(V434=Datos!$B$86,15,IF(V434=Datos!$B$87,20,IF(V434=Datos!$B$88,25,0)))))))/100)</f>
        <v>0</v>
      </c>
      <c r="X434" s="436"/>
      <c r="Y434" s="426"/>
      <c r="Z434" s="423"/>
      <c r="AA434" s="426"/>
      <c r="AB434" s="429"/>
      <c r="AC434" s="65"/>
    </row>
    <row r="435" spans="2:29" s="5" customFormat="1" ht="30" customHeight="1">
      <c r="B435" s="299"/>
      <c r="C435" s="439"/>
      <c r="D435" s="439"/>
      <c r="E435" s="443"/>
      <c r="F435" s="444"/>
      <c r="G435" s="246"/>
      <c r="H435" s="62"/>
      <c r="I435" s="63"/>
      <c r="J435" s="432"/>
      <c r="K435" s="432"/>
      <c r="L435" s="429"/>
      <c r="M435" s="63"/>
      <c r="N435" s="62"/>
      <c r="O435" s="62"/>
      <c r="P435" s="62"/>
      <c r="Q435" s="62"/>
      <c r="R435" s="63"/>
      <c r="S435" s="62"/>
      <c r="T435" s="62"/>
      <c r="U435" s="62"/>
      <c r="V435" s="62"/>
      <c r="W435" s="64">
        <f>((IF(S435=Datos!$B$83,0,IF(S435=Datos!$B$84,5,IF(S435=Datos!$B$85,10,IF(S435=Datos!$B$86,15,IF(S435=Datos!$B$87,20,IF(S435=Datos!$B$88,25,0)))))))/100)+((IF(T435=Datos!$B$83,0,IF(T435=Datos!$B$84,5,IF(T435=Datos!$B$85,10,IF(T435=Datos!$B$86,15,IF(T435=Datos!$B$87,20,IF(T435=Datos!$B$88,25,0)))))))/100)+((IF(U435=Datos!$B$83,0,IF(U435=Datos!$B$84,5,IF(U435=Datos!$B$85,10,IF(U435=Datos!$B$86,15,IF(U435=Datos!$B$87,20,IF(U435=Datos!$B$88,25,0)))))))/100)+((IF(V435=Datos!$B$83,0,IF(V435=Datos!$B$84,5,IF(V435=Datos!$B$85,10,IF(V435=Datos!$B$86,15,IF(V435=Datos!$B$87,20,IF(V435=Datos!$B$88,25,0)))))))/100)</f>
        <v>0</v>
      </c>
      <c r="X435" s="436"/>
      <c r="Y435" s="426"/>
      <c r="Z435" s="423"/>
      <c r="AA435" s="426"/>
      <c r="AB435" s="429"/>
      <c r="AC435" s="65"/>
    </row>
    <row r="436" spans="2:29" s="5" customFormat="1" ht="30" customHeight="1" thickBot="1">
      <c r="B436" s="300"/>
      <c r="C436" s="440"/>
      <c r="D436" s="440"/>
      <c r="E436" s="445"/>
      <c r="F436" s="446"/>
      <c r="G436" s="247"/>
      <c r="H436" s="88"/>
      <c r="I436" s="86"/>
      <c r="J436" s="433"/>
      <c r="K436" s="433"/>
      <c r="L436" s="430"/>
      <c r="M436" s="86"/>
      <c r="N436" s="88"/>
      <c r="O436" s="88"/>
      <c r="P436" s="88"/>
      <c r="Q436" s="88"/>
      <c r="R436" s="86"/>
      <c r="S436" s="88"/>
      <c r="T436" s="88"/>
      <c r="U436" s="88"/>
      <c r="V436" s="88"/>
      <c r="W436" s="87">
        <f>((IF(S436=Datos!$B$83,0,IF(S436=Datos!$B$84,5,IF(S436=Datos!$B$85,10,IF(S436=Datos!$B$86,15,IF(S436=Datos!$B$87,20,IF(S436=Datos!$B$88,25,0)))))))/100)+((IF(T436=Datos!$B$83,0,IF(T436=Datos!$B$84,5,IF(T436=Datos!$B$85,10,IF(T436=Datos!$B$86,15,IF(T436=Datos!$B$87,20,IF(T436=Datos!$B$88,25,0)))))))/100)+((IF(U436=Datos!$B$83,0,IF(U436=Datos!$B$84,5,IF(U436=Datos!$B$85,10,IF(U436=Datos!$B$86,15,IF(U436=Datos!$B$87,20,IF(U436=Datos!$B$88,25,0)))))))/100)+((IF(V436=Datos!$B$83,0,IF(V436=Datos!$B$84,5,IF(V436=Datos!$B$85,10,IF(V436=Datos!$B$86,15,IF(V436=Datos!$B$87,20,IF(V436=Datos!$B$88,25,0)))))))/100)</f>
        <v>0</v>
      </c>
      <c r="X436" s="437"/>
      <c r="Y436" s="427"/>
      <c r="Z436" s="424"/>
      <c r="AA436" s="427"/>
      <c r="AB436" s="430"/>
      <c r="AC436" s="69"/>
    </row>
    <row r="437" spans="2:29" s="5" customFormat="1" ht="30" customHeight="1">
      <c r="B437" s="298" t="str">
        <f>IF(Menú!$C$7="","-",Menú!$C$7)</f>
        <v>-</v>
      </c>
      <c r="C437" s="438"/>
      <c r="D437" s="438" t="str">
        <f>IF(B437="-","-",VLOOKUP(B437,Datos!$B$3:$C$25,2,FALSE))</f>
        <v>-</v>
      </c>
      <c r="E437" s="441"/>
      <c r="F437" s="442"/>
      <c r="G437" s="245"/>
      <c r="H437" s="83"/>
      <c r="I437" s="84"/>
      <c r="J437" s="431"/>
      <c r="K437" s="431"/>
      <c r="L437" s="428" t="str">
        <f>IF(AND(J437=Datos!$B$186,K437=Datos!$B$193),Datos!$D$186,IF(AND(J437=Datos!$B$186,K437=Datos!$B$194),Datos!$E$186,IF(AND(J437=Datos!$B$186,K437=Datos!$B$195),Datos!$F$186,IF(AND(J437=Datos!$B$186,K437=Datos!$B$196),Datos!$G$186,IF(AND(J437=Datos!$B$186,K437=Datos!$B$197),Datos!$H$186,IF(AND(J437=Datos!$B$187,K437=Datos!$B$193),Datos!$D$187,IF(AND(J437=Datos!$B$187,K437=Datos!$B$194),Datos!$E$187,IF(AND(J437=Datos!$B$187,K437=Datos!$B$195),Datos!$F$187,IF(AND(J437=Datos!$B$187,K437=Datos!$B$196),Datos!$G$187,IF(AND(J437=Datos!$B$187,K437=Datos!$B$197),Datos!$H$187,IF(AND(J437=Datos!$B$188,K437=Datos!$B$193),Datos!$D$188,IF(AND(J437=Datos!$B$188,K437=Datos!$B$194),Datos!$E$188,IF(AND(J437=Datos!$B$188,K437=Datos!$B$195),Datos!$F$188,IF(AND(J437=Datos!$B$188,K437=Datos!$B$196),Datos!$G$188,IF(AND(J437=Datos!$B$188,K437=Datos!$B$197),Datos!$H$188,IF(AND(J437=Datos!$B$189,K437=Datos!$B$193),Datos!$D$189,IF(AND(J437=Datos!$B$189,K437=Datos!$B$194),Datos!$E$189,IF(AND(J437=Datos!$B$189,K437=Datos!$B$195),Datos!$F$189,IF(AND(J437=Datos!$B$189,K437=Datos!$B$196),Datos!$G$189,IF(AND(J437=Datos!$B$189,K437=Datos!$B$197),Datos!$H$189,IF(AND(J437=Datos!$B$190,K437=Datos!$B$193),Datos!$D$190,IF(AND(J437=Datos!$B$190,K437=Datos!$B$194),Datos!$E$190,IF(AND(J437=Datos!$B$190,K437=Datos!$B$195),Datos!$F$190,IF(AND(J437=Datos!$B$190,K437=Datos!$B$196),Datos!$G$190,IF(AND(J437=Datos!$B$190,K437=Datos!$B$197),Datos!$H$190,"-")))))))))))))))))))))))))</f>
        <v>-</v>
      </c>
      <c r="M437" s="84"/>
      <c r="N437" s="83"/>
      <c r="O437" s="83"/>
      <c r="P437" s="83"/>
      <c r="Q437" s="83"/>
      <c r="R437" s="84"/>
      <c r="S437" s="83"/>
      <c r="T437" s="83"/>
      <c r="U437" s="83"/>
      <c r="V437" s="83"/>
      <c r="W437" s="82">
        <f>((IF(S437=Datos!$B$83,0,IF(S437=Datos!$B$84,5,IF(S437=Datos!$B$85,10,IF(S437=Datos!$B$86,15,IF(S437=Datos!$B$87,20,IF(S437=Datos!$B$88,25,0)))))))/100)+((IF(T437=Datos!$B$83,0,IF(T437=Datos!$B$84,5,IF(T437=Datos!$B$85,10,IF(T437=Datos!$B$86,15,IF(T437=Datos!$B$87,20,IF(T437=Datos!$B$88,25,0)))))))/100)+((IF(U437=Datos!$B$83,0,IF(U437=Datos!$B$84,5,IF(U437=Datos!$B$85,10,IF(U437=Datos!$B$86,15,IF(U437=Datos!$B$87,20,IF(U437=Datos!$B$88,25,0)))))))/100)+((IF(V437=Datos!$B$83,0,IF(V437=Datos!$B$84,5,IF(V437=Datos!$B$85,10,IF(V437=Datos!$B$86,15,IF(V437=Datos!$B$87,20,IF(V437=Datos!$B$88,25,0)))))))/100)</f>
        <v>0</v>
      </c>
      <c r="X437" s="435">
        <f>IF(ISERROR((IF(R437=Datos!$B$80,W437,0)+IF(R438=Datos!$B$80,W438,0)+IF(R439=Datos!$B$80,W439,0)+IF(R440=Datos!$B$80,W440,0)+IF(R441=Datos!$B$80,W441,0)+IF(R442=Datos!$B$80,W442,0))/(IF(R437=Datos!$B$80,1,0)+IF(R438=Datos!$B$80,1,0)+IF(R439=Datos!$B$80,1,0)+IF(R440=Datos!$B$80,1,0)+IF(R441=Datos!$B$80,1,0)+IF(R442=Datos!$B$80,1,0))),0,(IF(R437=Datos!$B$80,W437,0)+IF(R438=Datos!$B$80,W438,0)+IF(R439=Datos!$B$80,W439,0)+IF(R440=Datos!$B$80,W440,0)+IF(R441=Datos!$B$80,W441,0)+IF(R442=Datos!$B$80,W442,0))/(IF(R437=Datos!$B$80,1,0)+IF(R438=Datos!$B$80,1,0)+IF(R439=Datos!$B$80,1,0)+IF(R440=Datos!$B$80,1,0)+IF(R441=Datos!$B$80,1,0)+IF(R442=Datos!$B$80,1,0)))</f>
        <v>0</v>
      </c>
      <c r="Y437" s="425" t="str">
        <f>IF(J437="","-",(IF(X437&gt;0,(IF(J437=Datos!$B$65,Datos!$B$65,IF(AND(J437=Datos!$B$66,X437&gt;0.49),Datos!$B$65,IF(AND(J437=Datos!$B$67,X437&gt;0.74),Datos!$B$65,IF(AND(J437=Datos!$B$67,X437&lt;0.75,X437&gt;0.49),Datos!$B$66,IF(AND(J437=Datos!$B$68,X437&gt;0.74),Datos!$B$66,IF(AND(J437=Datos!$B$68,X437&lt;0.75,X437&gt;0.49),Datos!$B$67,IF(AND(J437=Datos!$B$69,X437&gt;0.74),Datos!$B$67,IF(AND(J437=Datos!$B$69,X437&lt;0.75,X437&gt;0.49),Datos!$B$68,J437))))))))),J437)))</f>
        <v>-</v>
      </c>
      <c r="Z437" s="422">
        <f>IF(ISERROR((IF(R437=Datos!$B$79,W437,0)+IF(R438=Datos!$B$79,W438,0)+IF(R439=Datos!$B$79,W439,0)+IF(R440=Datos!$B$79,W440,0)+IF(R441=Datos!$B$79,W441,0)+IF(R442=Datos!$B$79,W442,0))/(IF(R437=Datos!$B$79,1,0)+IF(R438=Datos!$B$79,1,0)+IF(R439=Datos!$B$79,1,0)+IF(R440=Datos!$B$79,1,0)+IF(R441=Datos!$B$79,1,0)+IF(R442=Datos!$B$79,1,0))),0,(IF(R437=Datos!$B$79,W437,0)+IF(R438=Datos!$B$79,W438,0)+IF(R439=Datos!$B$79,W439,0)+IF(R440=Datos!$B$79,W440,0)+IF(R441=Datos!$B$79,W441,0)+IF(R442=Datos!$B$79,W442,0))/(IF(R437=Datos!$B$79,1,0)+IF(R438=Datos!$B$79,1,0)+IF(R439=Datos!$B$79,1,0)+IF(R440=Datos!$B$79,1,0)+IF(R441=Datos!$B$79,1,0)+IF(R442=Datos!$B$79,1,0)))</f>
        <v>0</v>
      </c>
      <c r="AA437" s="425" t="str">
        <f>IF(K437="","-",(IF(Z437&gt;0,(IF(K437=Datos!$B$72,Datos!$B$72,IF(AND(K437=Datos!$B$73,Z437&gt;0.49),Datos!$B$72,IF(AND(K437=Datos!$B$74,Z437&gt;0.74),Datos!$B$72,IF(AND(K437=Datos!$B$74,Z437&lt;0.75,Z437&gt;0.49),Datos!$B$73,IF(AND(K437=Datos!$B$75,Z437&gt;0.74),Datos!$B$73,IF(AND(K437=Datos!$B$75,Z437&lt;0.75,Z437&gt;0.49),Datos!$B$74,IF(AND(K437=Datos!$B$76,Z437&gt;0.74),Datos!$B$74,IF(AND(K437=Datos!$B$76,Z437&lt;0.75,Z437&gt;0.49),Datos!$B$75,K437))))))))),K437)))</f>
        <v>-</v>
      </c>
      <c r="AB437" s="428" t="str">
        <f>IF(AND(Y437=Datos!$B$186,AA437=Datos!$B$193),Datos!$D$186,IF(AND(Y437=Datos!$B$186,AA437=Datos!$B$194),Datos!$E$186,IF(AND(Y437=Datos!$B$186,AA437=Datos!$B$195),Datos!$F$186,IF(AND(Y437=Datos!$B$186,AA437=Datos!$B$196),Datos!$G$186,IF(AND(Y437=Datos!$B$186,AA437=Datos!$B$197),Datos!$H$186,IF(AND(Y437=Datos!$B$187,AA437=Datos!$B$193),Datos!$D$187,IF(AND(Y437=Datos!$B$187,AA437=Datos!$B$194),Datos!$E$187,IF(AND(Y437=Datos!$B$187,AA437=Datos!$B$195),Datos!$F$187,IF(AND(Y437=Datos!$B$187,AA437=Datos!$B$196),Datos!$G$187,IF(AND(Y437=Datos!$B$187,AA437=Datos!$B$197),Datos!$H$187,IF(AND(Y437=Datos!$B$188,AA437=Datos!$B$193),Datos!$D$188,IF(AND(Y437=Datos!$B$188,AA437=Datos!$B$194),Datos!$E$188,IF(AND(Y437=Datos!$B$188,AA437=Datos!$B$195),Datos!$F$188,IF(AND(Y437=Datos!$B$188,AA437=Datos!$B$196),Datos!$G$188,IF(AND(Y437=Datos!$B$188,AA437=Datos!$B$197),Datos!$H$188,IF(AND(Y437=Datos!$B$189,AA437=Datos!$B$193),Datos!$D$189,IF(AND(Y437=Datos!$B$189,AA437=Datos!$B$194),Datos!$E$189,IF(AND(Y437=Datos!$B$189,AA437=Datos!$B$195),Datos!$F$189,IF(AND(Y437=Datos!$B$189,AA437=Datos!$B$196),Datos!$G$189,IF(AND(Y437=Datos!$B$189,AA437=Datos!$B$197),Datos!$H$189,IF(AND(Y437=Datos!$B$190,AA437=Datos!$B$193),Datos!$D$190,IF(AND(Y437=Datos!$B$190,AA437=Datos!$B$194),Datos!$E$190,IF(AND(Y437=Datos!$B$190,AA437=Datos!$B$195),Datos!$F$190,IF(AND(Y437=Datos!$B$190,AA437=Datos!$B$196),Datos!$G$190,IF(AND(Y437=Datos!$B$190,AA437=Datos!$B$197),Datos!$H$190,"-")))))))))))))))))))))))))</f>
        <v>-</v>
      </c>
      <c r="AC437" s="61"/>
    </row>
    <row r="438" spans="2:29" s="5" customFormat="1" ht="30" customHeight="1">
      <c r="B438" s="299"/>
      <c r="C438" s="439"/>
      <c r="D438" s="439"/>
      <c r="E438" s="443"/>
      <c r="F438" s="444"/>
      <c r="G438" s="246"/>
      <c r="H438" s="62"/>
      <c r="I438" s="63"/>
      <c r="J438" s="432"/>
      <c r="K438" s="432"/>
      <c r="L438" s="429"/>
      <c r="M438" s="63"/>
      <c r="N438" s="62"/>
      <c r="O438" s="62"/>
      <c r="P438" s="62"/>
      <c r="Q438" s="62"/>
      <c r="R438" s="63"/>
      <c r="S438" s="62"/>
      <c r="T438" s="62"/>
      <c r="U438" s="62"/>
      <c r="V438" s="62"/>
      <c r="W438" s="64">
        <f>((IF(S438=Datos!$B$83,0,IF(S438=Datos!$B$84,5,IF(S438=Datos!$B$85,10,IF(S438=Datos!$B$86,15,IF(S438=Datos!$B$87,20,IF(S438=Datos!$B$88,25,0)))))))/100)+((IF(T438=Datos!$B$83,0,IF(T438=Datos!$B$84,5,IF(T438=Datos!$B$85,10,IF(T438=Datos!$B$86,15,IF(T438=Datos!$B$87,20,IF(T438=Datos!$B$88,25,0)))))))/100)+((IF(U438=Datos!$B$83,0,IF(U438=Datos!$B$84,5,IF(U438=Datos!$B$85,10,IF(U438=Datos!$B$86,15,IF(U438=Datos!$B$87,20,IF(U438=Datos!$B$88,25,0)))))))/100)+((IF(V438=Datos!$B$83,0,IF(V438=Datos!$B$84,5,IF(V438=Datos!$B$85,10,IF(V438=Datos!$B$86,15,IF(V438=Datos!$B$87,20,IF(V438=Datos!$B$88,25,0)))))))/100)</f>
        <v>0</v>
      </c>
      <c r="X438" s="436"/>
      <c r="Y438" s="426"/>
      <c r="Z438" s="423"/>
      <c r="AA438" s="426"/>
      <c r="AB438" s="429"/>
      <c r="AC438" s="65"/>
    </row>
    <row r="439" spans="2:29" s="5" customFormat="1" ht="30" customHeight="1">
      <c r="B439" s="299"/>
      <c r="C439" s="439"/>
      <c r="D439" s="439"/>
      <c r="E439" s="443"/>
      <c r="F439" s="444"/>
      <c r="G439" s="246"/>
      <c r="H439" s="62"/>
      <c r="I439" s="63"/>
      <c r="J439" s="432"/>
      <c r="K439" s="432"/>
      <c r="L439" s="429"/>
      <c r="M439" s="63"/>
      <c r="N439" s="62"/>
      <c r="O439" s="62"/>
      <c r="P439" s="62"/>
      <c r="Q439" s="62"/>
      <c r="R439" s="63"/>
      <c r="S439" s="62"/>
      <c r="T439" s="62"/>
      <c r="U439" s="62"/>
      <c r="V439" s="62"/>
      <c r="W439" s="64">
        <f>((IF(S439=Datos!$B$83,0,IF(S439=Datos!$B$84,5,IF(S439=Datos!$B$85,10,IF(S439=Datos!$B$86,15,IF(S439=Datos!$B$87,20,IF(S439=Datos!$B$88,25,0)))))))/100)+((IF(T439=Datos!$B$83,0,IF(T439=Datos!$B$84,5,IF(T439=Datos!$B$85,10,IF(T439=Datos!$B$86,15,IF(T439=Datos!$B$87,20,IF(T439=Datos!$B$88,25,0)))))))/100)+((IF(U439=Datos!$B$83,0,IF(U439=Datos!$B$84,5,IF(U439=Datos!$B$85,10,IF(U439=Datos!$B$86,15,IF(U439=Datos!$B$87,20,IF(U439=Datos!$B$88,25,0)))))))/100)+((IF(V439=Datos!$B$83,0,IF(V439=Datos!$B$84,5,IF(V439=Datos!$B$85,10,IF(V439=Datos!$B$86,15,IF(V439=Datos!$B$87,20,IF(V439=Datos!$B$88,25,0)))))))/100)</f>
        <v>0</v>
      </c>
      <c r="X439" s="436"/>
      <c r="Y439" s="426"/>
      <c r="Z439" s="423"/>
      <c r="AA439" s="426"/>
      <c r="AB439" s="429"/>
      <c r="AC439" s="65"/>
    </row>
    <row r="440" spans="2:29" s="5" customFormat="1" ht="30" customHeight="1">
      <c r="B440" s="299"/>
      <c r="C440" s="439"/>
      <c r="D440" s="439"/>
      <c r="E440" s="443"/>
      <c r="F440" s="444"/>
      <c r="G440" s="246"/>
      <c r="H440" s="62"/>
      <c r="I440" s="63"/>
      <c r="J440" s="432"/>
      <c r="K440" s="432"/>
      <c r="L440" s="429"/>
      <c r="M440" s="63"/>
      <c r="N440" s="62"/>
      <c r="O440" s="62"/>
      <c r="P440" s="62"/>
      <c r="Q440" s="62"/>
      <c r="R440" s="63"/>
      <c r="S440" s="62"/>
      <c r="T440" s="62"/>
      <c r="U440" s="62"/>
      <c r="V440" s="62"/>
      <c r="W440" s="64">
        <f>((IF(S440=Datos!$B$83,0,IF(S440=Datos!$B$84,5,IF(S440=Datos!$B$85,10,IF(S440=Datos!$B$86,15,IF(S440=Datos!$B$87,20,IF(S440=Datos!$B$88,25,0)))))))/100)+((IF(T440=Datos!$B$83,0,IF(T440=Datos!$B$84,5,IF(T440=Datos!$B$85,10,IF(T440=Datos!$B$86,15,IF(T440=Datos!$B$87,20,IF(T440=Datos!$B$88,25,0)))))))/100)+((IF(U440=Datos!$B$83,0,IF(U440=Datos!$B$84,5,IF(U440=Datos!$B$85,10,IF(U440=Datos!$B$86,15,IF(U440=Datos!$B$87,20,IF(U440=Datos!$B$88,25,0)))))))/100)+((IF(V440=Datos!$B$83,0,IF(V440=Datos!$B$84,5,IF(V440=Datos!$B$85,10,IF(V440=Datos!$B$86,15,IF(V440=Datos!$B$87,20,IF(V440=Datos!$B$88,25,0)))))))/100)</f>
        <v>0</v>
      </c>
      <c r="X440" s="436"/>
      <c r="Y440" s="426"/>
      <c r="Z440" s="423"/>
      <c r="AA440" s="426"/>
      <c r="AB440" s="429"/>
      <c r="AC440" s="65"/>
    </row>
    <row r="441" spans="2:29" s="5" customFormat="1" ht="30" customHeight="1">
      <c r="B441" s="299"/>
      <c r="C441" s="439"/>
      <c r="D441" s="439"/>
      <c r="E441" s="443"/>
      <c r="F441" s="444"/>
      <c r="G441" s="246"/>
      <c r="H441" s="62"/>
      <c r="I441" s="63"/>
      <c r="J441" s="432"/>
      <c r="K441" s="432"/>
      <c r="L441" s="429"/>
      <c r="M441" s="63"/>
      <c r="N441" s="62"/>
      <c r="O441" s="62"/>
      <c r="P441" s="62"/>
      <c r="Q441" s="62"/>
      <c r="R441" s="63"/>
      <c r="S441" s="62"/>
      <c r="T441" s="62"/>
      <c r="U441" s="62"/>
      <c r="V441" s="62"/>
      <c r="W441" s="64">
        <f>((IF(S441=Datos!$B$83,0,IF(S441=Datos!$B$84,5,IF(S441=Datos!$B$85,10,IF(S441=Datos!$B$86,15,IF(S441=Datos!$B$87,20,IF(S441=Datos!$B$88,25,0)))))))/100)+((IF(T441=Datos!$B$83,0,IF(T441=Datos!$B$84,5,IF(T441=Datos!$B$85,10,IF(T441=Datos!$B$86,15,IF(T441=Datos!$B$87,20,IF(T441=Datos!$B$88,25,0)))))))/100)+((IF(U441=Datos!$B$83,0,IF(U441=Datos!$B$84,5,IF(U441=Datos!$B$85,10,IF(U441=Datos!$B$86,15,IF(U441=Datos!$B$87,20,IF(U441=Datos!$B$88,25,0)))))))/100)+((IF(V441=Datos!$B$83,0,IF(V441=Datos!$B$84,5,IF(V441=Datos!$B$85,10,IF(V441=Datos!$B$86,15,IF(V441=Datos!$B$87,20,IF(V441=Datos!$B$88,25,0)))))))/100)</f>
        <v>0</v>
      </c>
      <c r="X441" s="436"/>
      <c r="Y441" s="426"/>
      <c r="Z441" s="423"/>
      <c r="AA441" s="426"/>
      <c r="AB441" s="429"/>
      <c r="AC441" s="65"/>
    </row>
    <row r="442" spans="2:29" s="5" customFormat="1" ht="30" customHeight="1" thickBot="1">
      <c r="B442" s="300"/>
      <c r="C442" s="440"/>
      <c r="D442" s="440"/>
      <c r="E442" s="445"/>
      <c r="F442" s="446"/>
      <c r="G442" s="247"/>
      <c r="H442" s="88"/>
      <c r="I442" s="86"/>
      <c r="J442" s="433"/>
      <c r="K442" s="433"/>
      <c r="L442" s="430"/>
      <c r="M442" s="86"/>
      <c r="N442" s="88"/>
      <c r="O442" s="88"/>
      <c r="P442" s="88"/>
      <c r="Q442" s="88"/>
      <c r="R442" s="86"/>
      <c r="S442" s="88"/>
      <c r="T442" s="88"/>
      <c r="U442" s="88"/>
      <c r="V442" s="88"/>
      <c r="W442" s="87">
        <f>((IF(S442=Datos!$B$83,0,IF(S442=Datos!$B$84,5,IF(S442=Datos!$B$85,10,IF(S442=Datos!$B$86,15,IF(S442=Datos!$B$87,20,IF(S442=Datos!$B$88,25,0)))))))/100)+((IF(T442=Datos!$B$83,0,IF(T442=Datos!$B$84,5,IF(T442=Datos!$B$85,10,IF(T442=Datos!$B$86,15,IF(T442=Datos!$B$87,20,IF(T442=Datos!$B$88,25,0)))))))/100)+((IF(U442=Datos!$B$83,0,IF(U442=Datos!$B$84,5,IF(U442=Datos!$B$85,10,IF(U442=Datos!$B$86,15,IF(U442=Datos!$B$87,20,IF(U442=Datos!$B$88,25,0)))))))/100)+((IF(V442=Datos!$B$83,0,IF(V442=Datos!$B$84,5,IF(V442=Datos!$B$85,10,IF(V442=Datos!$B$86,15,IF(V442=Datos!$B$87,20,IF(V442=Datos!$B$88,25,0)))))))/100)</f>
        <v>0</v>
      </c>
      <c r="X442" s="437"/>
      <c r="Y442" s="427"/>
      <c r="Z442" s="424"/>
      <c r="AA442" s="427"/>
      <c r="AB442" s="430"/>
      <c r="AC442" s="69"/>
    </row>
    <row r="443" spans="2:29" s="5" customFormat="1" ht="30" customHeight="1">
      <c r="B443" s="298" t="str">
        <f>IF(Menú!$C$7="","-",Menú!$C$7)</f>
        <v>-</v>
      </c>
      <c r="C443" s="438"/>
      <c r="D443" s="438" t="str">
        <f>IF(B443="-","-",VLOOKUP(B443,Datos!$B$3:$C$25,2,FALSE))</f>
        <v>-</v>
      </c>
      <c r="E443" s="441"/>
      <c r="F443" s="442"/>
      <c r="G443" s="245"/>
      <c r="H443" s="83"/>
      <c r="I443" s="84"/>
      <c r="J443" s="431"/>
      <c r="K443" s="431"/>
      <c r="L443" s="428" t="str">
        <f>IF(AND(J443=Datos!$B$186,K443=Datos!$B$193),Datos!$D$186,IF(AND(J443=Datos!$B$186,K443=Datos!$B$194),Datos!$E$186,IF(AND(J443=Datos!$B$186,K443=Datos!$B$195),Datos!$F$186,IF(AND(J443=Datos!$B$186,K443=Datos!$B$196),Datos!$G$186,IF(AND(J443=Datos!$B$186,K443=Datos!$B$197),Datos!$H$186,IF(AND(J443=Datos!$B$187,K443=Datos!$B$193),Datos!$D$187,IF(AND(J443=Datos!$B$187,K443=Datos!$B$194),Datos!$E$187,IF(AND(J443=Datos!$B$187,K443=Datos!$B$195),Datos!$F$187,IF(AND(J443=Datos!$B$187,K443=Datos!$B$196),Datos!$G$187,IF(AND(J443=Datos!$B$187,K443=Datos!$B$197),Datos!$H$187,IF(AND(J443=Datos!$B$188,K443=Datos!$B$193),Datos!$D$188,IF(AND(J443=Datos!$B$188,K443=Datos!$B$194),Datos!$E$188,IF(AND(J443=Datos!$B$188,K443=Datos!$B$195),Datos!$F$188,IF(AND(J443=Datos!$B$188,K443=Datos!$B$196),Datos!$G$188,IF(AND(J443=Datos!$B$188,K443=Datos!$B$197),Datos!$H$188,IF(AND(J443=Datos!$B$189,K443=Datos!$B$193),Datos!$D$189,IF(AND(J443=Datos!$B$189,K443=Datos!$B$194),Datos!$E$189,IF(AND(J443=Datos!$B$189,K443=Datos!$B$195),Datos!$F$189,IF(AND(J443=Datos!$B$189,K443=Datos!$B$196),Datos!$G$189,IF(AND(J443=Datos!$B$189,K443=Datos!$B$197),Datos!$H$189,IF(AND(J443=Datos!$B$190,K443=Datos!$B$193),Datos!$D$190,IF(AND(J443=Datos!$B$190,K443=Datos!$B$194),Datos!$E$190,IF(AND(J443=Datos!$B$190,K443=Datos!$B$195),Datos!$F$190,IF(AND(J443=Datos!$B$190,K443=Datos!$B$196),Datos!$G$190,IF(AND(J443=Datos!$B$190,K443=Datos!$B$197),Datos!$H$190,"-")))))))))))))))))))))))))</f>
        <v>-</v>
      </c>
      <c r="M443" s="84"/>
      <c r="N443" s="83"/>
      <c r="O443" s="83"/>
      <c r="P443" s="83"/>
      <c r="Q443" s="83"/>
      <c r="R443" s="84"/>
      <c r="S443" s="83"/>
      <c r="T443" s="83"/>
      <c r="U443" s="83"/>
      <c r="V443" s="83"/>
      <c r="W443" s="82">
        <f>((IF(S443=Datos!$B$83,0,IF(S443=Datos!$B$84,5,IF(S443=Datos!$B$85,10,IF(S443=Datos!$B$86,15,IF(S443=Datos!$B$87,20,IF(S443=Datos!$B$88,25,0)))))))/100)+((IF(T443=Datos!$B$83,0,IF(T443=Datos!$B$84,5,IF(T443=Datos!$B$85,10,IF(T443=Datos!$B$86,15,IF(T443=Datos!$B$87,20,IF(T443=Datos!$B$88,25,0)))))))/100)+((IF(U443=Datos!$B$83,0,IF(U443=Datos!$B$84,5,IF(U443=Datos!$B$85,10,IF(U443=Datos!$B$86,15,IF(U443=Datos!$B$87,20,IF(U443=Datos!$B$88,25,0)))))))/100)+((IF(V443=Datos!$B$83,0,IF(V443=Datos!$B$84,5,IF(V443=Datos!$B$85,10,IF(V443=Datos!$B$86,15,IF(V443=Datos!$B$87,20,IF(V443=Datos!$B$88,25,0)))))))/100)</f>
        <v>0</v>
      </c>
      <c r="X443" s="435">
        <f>IF(ISERROR((IF(R443=Datos!$B$80,W443,0)+IF(R444=Datos!$B$80,W444,0)+IF(R445=Datos!$B$80,W445,0)+IF(R446=Datos!$B$80,W446,0)+IF(R447=Datos!$B$80,W447,0)+IF(R448=Datos!$B$80,W448,0))/(IF(R443=Datos!$B$80,1,0)+IF(R444=Datos!$B$80,1,0)+IF(R445=Datos!$B$80,1,0)+IF(R446=Datos!$B$80,1,0)+IF(R447=Datos!$B$80,1,0)+IF(R448=Datos!$B$80,1,0))),0,(IF(R443=Datos!$B$80,W443,0)+IF(R444=Datos!$B$80,W444,0)+IF(R445=Datos!$B$80,W445,0)+IF(R446=Datos!$B$80,W446,0)+IF(R447=Datos!$B$80,W447,0)+IF(R448=Datos!$B$80,W448,0))/(IF(R443=Datos!$B$80,1,0)+IF(R444=Datos!$B$80,1,0)+IF(R445=Datos!$B$80,1,0)+IF(R446=Datos!$B$80,1,0)+IF(R447=Datos!$B$80,1,0)+IF(R448=Datos!$B$80,1,0)))</f>
        <v>0</v>
      </c>
      <c r="Y443" s="425" t="str">
        <f>IF(J443="","-",(IF(X443&gt;0,(IF(J443=Datos!$B$65,Datos!$B$65,IF(AND(J443=Datos!$B$66,X443&gt;0.49),Datos!$B$65,IF(AND(J443=Datos!$B$67,X443&gt;0.74),Datos!$B$65,IF(AND(J443=Datos!$B$67,X443&lt;0.75,X443&gt;0.49),Datos!$B$66,IF(AND(J443=Datos!$B$68,X443&gt;0.74),Datos!$B$66,IF(AND(J443=Datos!$B$68,X443&lt;0.75,X443&gt;0.49),Datos!$B$67,IF(AND(J443=Datos!$B$69,X443&gt;0.74),Datos!$B$67,IF(AND(J443=Datos!$B$69,X443&lt;0.75,X443&gt;0.49),Datos!$B$68,J443))))))))),J443)))</f>
        <v>-</v>
      </c>
      <c r="Z443" s="422">
        <f>IF(ISERROR((IF(R443=Datos!$B$79,W443,0)+IF(R444=Datos!$B$79,W444,0)+IF(R445=Datos!$B$79,W445,0)+IF(R446=Datos!$B$79,W446,0)+IF(R447=Datos!$B$79,W447,0)+IF(R448=Datos!$B$79,W448,0))/(IF(R443=Datos!$B$79,1,0)+IF(R444=Datos!$B$79,1,0)+IF(R445=Datos!$B$79,1,0)+IF(R446=Datos!$B$79,1,0)+IF(R447=Datos!$B$79,1,0)+IF(R448=Datos!$B$79,1,0))),0,(IF(R443=Datos!$B$79,W443,0)+IF(R444=Datos!$B$79,W444,0)+IF(R445=Datos!$B$79,W445,0)+IF(R446=Datos!$B$79,W446,0)+IF(R447=Datos!$B$79,W447,0)+IF(R448=Datos!$B$79,W448,0))/(IF(R443=Datos!$B$79,1,0)+IF(R444=Datos!$B$79,1,0)+IF(R445=Datos!$B$79,1,0)+IF(R446=Datos!$B$79,1,0)+IF(R447=Datos!$B$79,1,0)+IF(R448=Datos!$B$79,1,0)))</f>
        <v>0</v>
      </c>
      <c r="AA443" s="425" t="str">
        <f>IF(K443="","-",(IF(Z443&gt;0,(IF(K443=Datos!$B$72,Datos!$B$72,IF(AND(K443=Datos!$B$73,Z443&gt;0.49),Datos!$B$72,IF(AND(K443=Datos!$B$74,Z443&gt;0.74),Datos!$B$72,IF(AND(K443=Datos!$B$74,Z443&lt;0.75,Z443&gt;0.49),Datos!$B$73,IF(AND(K443=Datos!$B$75,Z443&gt;0.74),Datos!$B$73,IF(AND(K443=Datos!$B$75,Z443&lt;0.75,Z443&gt;0.49),Datos!$B$74,IF(AND(K443=Datos!$B$76,Z443&gt;0.74),Datos!$B$74,IF(AND(K443=Datos!$B$76,Z443&lt;0.75,Z443&gt;0.49),Datos!$B$75,K443))))))))),K443)))</f>
        <v>-</v>
      </c>
      <c r="AB443" s="428" t="str">
        <f>IF(AND(Y443=Datos!$B$186,AA443=Datos!$B$193),Datos!$D$186,IF(AND(Y443=Datos!$B$186,AA443=Datos!$B$194),Datos!$E$186,IF(AND(Y443=Datos!$B$186,AA443=Datos!$B$195),Datos!$F$186,IF(AND(Y443=Datos!$B$186,AA443=Datos!$B$196),Datos!$G$186,IF(AND(Y443=Datos!$B$186,AA443=Datos!$B$197),Datos!$H$186,IF(AND(Y443=Datos!$B$187,AA443=Datos!$B$193),Datos!$D$187,IF(AND(Y443=Datos!$B$187,AA443=Datos!$B$194),Datos!$E$187,IF(AND(Y443=Datos!$B$187,AA443=Datos!$B$195),Datos!$F$187,IF(AND(Y443=Datos!$B$187,AA443=Datos!$B$196),Datos!$G$187,IF(AND(Y443=Datos!$B$187,AA443=Datos!$B$197),Datos!$H$187,IF(AND(Y443=Datos!$B$188,AA443=Datos!$B$193),Datos!$D$188,IF(AND(Y443=Datos!$B$188,AA443=Datos!$B$194),Datos!$E$188,IF(AND(Y443=Datos!$B$188,AA443=Datos!$B$195),Datos!$F$188,IF(AND(Y443=Datos!$B$188,AA443=Datos!$B$196),Datos!$G$188,IF(AND(Y443=Datos!$B$188,AA443=Datos!$B$197),Datos!$H$188,IF(AND(Y443=Datos!$B$189,AA443=Datos!$B$193),Datos!$D$189,IF(AND(Y443=Datos!$B$189,AA443=Datos!$B$194),Datos!$E$189,IF(AND(Y443=Datos!$B$189,AA443=Datos!$B$195),Datos!$F$189,IF(AND(Y443=Datos!$B$189,AA443=Datos!$B$196),Datos!$G$189,IF(AND(Y443=Datos!$B$189,AA443=Datos!$B$197),Datos!$H$189,IF(AND(Y443=Datos!$B$190,AA443=Datos!$B$193),Datos!$D$190,IF(AND(Y443=Datos!$B$190,AA443=Datos!$B$194),Datos!$E$190,IF(AND(Y443=Datos!$B$190,AA443=Datos!$B$195),Datos!$F$190,IF(AND(Y443=Datos!$B$190,AA443=Datos!$B$196),Datos!$G$190,IF(AND(Y443=Datos!$B$190,AA443=Datos!$B$197),Datos!$H$190,"-")))))))))))))))))))))))))</f>
        <v>-</v>
      </c>
      <c r="AC443" s="61"/>
    </row>
    <row r="444" spans="2:29" s="5" customFormat="1" ht="30" customHeight="1">
      <c r="B444" s="299"/>
      <c r="C444" s="439"/>
      <c r="D444" s="439"/>
      <c r="E444" s="443"/>
      <c r="F444" s="444"/>
      <c r="G444" s="246"/>
      <c r="H444" s="62"/>
      <c r="I444" s="63"/>
      <c r="J444" s="432"/>
      <c r="K444" s="432"/>
      <c r="L444" s="429"/>
      <c r="M444" s="63"/>
      <c r="N444" s="62"/>
      <c r="O444" s="62"/>
      <c r="P444" s="62"/>
      <c r="Q444" s="62"/>
      <c r="R444" s="63"/>
      <c r="S444" s="62"/>
      <c r="T444" s="62"/>
      <c r="U444" s="62"/>
      <c r="V444" s="62"/>
      <c r="W444" s="64">
        <f>((IF(S444=Datos!$B$83,0,IF(S444=Datos!$B$84,5,IF(S444=Datos!$B$85,10,IF(S444=Datos!$B$86,15,IF(S444=Datos!$B$87,20,IF(S444=Datos!$B$88,25,0)))))))/100)+((IF(T444=Datos!$B$83,0,IF(T444=Datos!$B$84,5,IF(T444=Datos!$B$85,10,IF(T444=Datos!$B$86,15,IF(T444=Datos!$B$87,20,IF(T444=Datos!$B$88,25,0)))))))/100)+((IF(U444=Datos!$B$83,0,IF(U444=Datos!$B$84,5,IF(U444=Datos!$B$85,10,IF(U444=Datos!$B$86,15,IF(U444=Datos!$B$87,20,IF(U444=Datos!$B$88,25,0)))))))/100)+((IF(V444=Datos!$B$83,0,IF(V444=Datos!$B$84,5,IF(V444=Datos!$B$85,10,IF(V444=Datos!$B$86,15,IF(V444=Datos!$B$87,20,IF(V444=Datos!$B$88,25,0)))))))/100)</f>
        <v>0</v>
      </c>
      <c r="X444" s="436"/>
      <c r="Y444" s="426"/>
      <c r="Z444" s="423"/>
      <c r="AA444" s="426"/>
      <c r="AB444" s="429"/>
      <c r="AC444" s="65"/>
    </row>
    <row r="445" spans="2:29" s="5" customFormat="1" ht="30" customHeight="1">
      <c r="B445" s="299"/>
      <c r="C445" s="439"/>
      <c r="D445" s="439"/>
      <c r="E445" s="443"/>
      <c r="F445" s="444"/>
      <c r="G445" s="246"/>
      <c r="H445" s="62"/>
      <c r="I445" s="63"/>
      <c r="J445" s="432"/>
      <c r="K445" s="432"/>
      <c r="L445" s="429"/>
      <c r="M445" s="63"/>
      <c r="N445" s="62"/>
      <c r="O445" s="62"/>
      <c r="P445" s="62"/>
      <c r="Q445" s="62"/>
      <c r="R445" s="63"/>
      <c r="S445" s="62"/>
      <c r="T445" s="62"/>
      <c r="U445" s="62"/>
      <c r="V445" s="62"/>
      <c r="W445" s="64">
        <f>((IF(S445=Datos!$B$83,0,IF(S445=Datos!$B$84,5,IF(S445=Datos!$B$85,10,IF(S445=Datos!$B$86,15,IF(S445=Datos!$B$87,20,IF(S445=Datos!$B$88,25,0)))))))/100)+((IF(T445=Datos!$B$83,0,IF(T445=Datos!$B$84,5,IF(T445=Datos!$B$85,10,IF(T445=Datos!$B$86,15,IF(T445=Datos!$B$87,20,IF(T445=Datos!$B$88,25,0)))))))/100)+((IF(U445=Datos!$B$83,0,IF(U445=Datos!$B$84,5,IF(U445=Datos!$B$85,10,IF(U445=Datos!$B$86,15,IF(U445=Datos!$B$87,20,IF(U445=Datos!$B$88,25,0)))))))/100)+((IF(V445=Datos!$B$83,0,IF(V445=Datos!$B$84,5,IF(V445=Datos!$B$85,10,IF(V445=Datos!$B$86,15,IF(V445=Datos!$B$87,20,IF(V445=Datos!$B$88,25,0)))))))/100)</f>
        <v>0</v>
      </c>
      <c r="X445" s="436"/>
      <c r="Y445" s="426"/>
      <c r="Z445" s="423"/>
      <c r="AA445" s="426"/>
      <c r="AB445" s="429"/>
      <c r="AC445" s="65"/>
    </row>
    <row r="446" spans="2:29" s="5" customFormat="1" ht="30" customHeight="1">
      <c r="B446" s="299"/>
      <c r="C446" s="439"/>
      <c r="D446" s="439"/>
      <c r="E446" s="443"/>
      <c r="F446" s="444"/>
      <c r="G446" s="246"/>
      <c r="H446" s="62"/>
      <c r="I446" s="63"/>
      <c r="J446" s="432"/>
      <c r="K446" s="432"/>
      <c r="L446" s="429"/>
      <c r="M446" s="63"/>
      <c r="N446" s="62"/>
      <c r="O446" s="62"/>
      <c r="P446" s="62"/>
      <c r="Q446" s="62"/>
      <c r="R446" s="63"/>
      <c r="S446" s="62"/>
      <c r="T446" s="62"/>
      <c r="U446" s="62"/>
      <c r="V446" s="62"/>
      <c r="W446" s="64">
        <f>((IF(S446=Datos!$B$83,0,IF(S446=Datos!$B$84,5,IF(S446=Datos!$B$85,10,IF(S446=Datos!$B$86,15,IF(S446=Datos!$B$87,20,IF(S446=Datos!$B$88,25,0)))))))/100)+((IF(T446=Datos!$B$83,0,IF(T446=Datos!$B$84,5,IF(T446=Datos!$B$85,10,IF(T446=Datos!$B$86,15,IF(T446=Datos!$B$87,20,IF(T446=Datos!$B$88,25,0)))))))/100)+((IF(U446=Datos!$B$83,0,IF(U446=Datos!$B$84,5,IF(U446=Datos!$B$85,10,IF(U446=Datos!$B$86,15,IF(U446=Datos!$B$87,20,IF(U446=Datos!$B$88,25,0)))))))/100)+((IF(V446=Datos!$B$83,0,IF(V446=Datos!$B$84,5,IF(V446=Datos!$B$85,10,IF(V446=Datos!$B$86,15,IF(V446=Datos!$B$87,20,IF(V446=Datos!$B$88,25,0)))))))/100)</f>
        <v>0</v>
      </c>
      <c r="X446" s="436"/>
      <c r="Y446" s="426"/>
      <c r="Z446" s="423"/>
      <c r="AA446" s="426"/>
      <c r="AB446" s="429"/>
      <c r="AC446" s="65"/>
    </row>
    <row r="447" spans="2:29" s="5" customFormat="1" ht="30" customHeight="1">
      <c r="B447" s="299"/>
      <c r="C447" s="439"/>
      <c r="D447" s="439"/>
      <c r="E447" s="443"/>
      <c r="F447" s="444"/>
      <c r="G447" s="246"/>
      <c r="H447" s="62"/>
      <c r="I447" s="63"/>
      <c r="J447" s="432"/>
      <c r="K447" s="432"/>
      <c r="L447" s="429"/>
      <c r="M447" s="63"/>
      <c r="N447" s="62"/>
      <c r="O447" s="62"/>
      <c r="P447" s="62"/>
      <c r="Q447" s="62"/>
      <c r="R447" s="63"/>
      <c r="S447" s="62"/>
      <c r="T447" s="62"/>
      <c r="U447" s="62"/>
      <c r="V447" s="62"/>
      <c r="W447" s="64">
        <f>((IF(S447=Datos!$B$83,0,IF(S447=Datos!$B$84,5,IF(S447=Datos!$B$85,10,IF(S447=Datos!$B$86,15,IF(S447=Datos!$B$87,20,IF(S447=Datos!$B$88,25,0)))))))/100)+((IF(T447=Datos!$B$83,0,IF(T447=Datos!$B$84,5,IF(T447=Datos!$B$85,10,IF(T447=Datos!$B$86,15,IF(T447=Datos!$B$87,20,IF(T447=Datos!$B$88,25,0)))))))/100)+((IF(U447=Datos!$B$83,0,IF(U447=Datos!$B$84,5,IF(U447=Datos!$B$85,10,IF(U447=Datos!$B$86,15,IF(U447=Datos!$B$87,20,IF(U447=Datos!$B$88,25,0)))))))/100)+((IF(V447=Datos!$B$83,0,IF(V447=Datos!$B$84,5,IF(V447=Datos!$B$85,10,IF(V447=Datos!$B$86,15,IF(V447=Datos!$B$87,20,IF(V447=Datos!$B$88,25,0)))))))/100)</f>
        <v>0</v>
      </c>
      <c r="X447" s="436"/>
      <c r="Y447" s="426"/>
      <c r="Z447" s="423"/>
      <c r="AA447" s="426"/>
      <c r="AB447" s="429"/>
      <c r="AC447" s="65"/>
    </row>
    <row r="448" spans="2:29" s="5" customFormat="1" ht="30" customHeight="1" thickBot="1">
      <c r="B448" s="300"/>
      <c r="C448" s="440"/>
      <c r="D448" s="440"/>
      <c r="E448" s="445"/>
      <c r="F448" s="446"/>
      <c r="G448" s="247"/>
      <c r="H448" s="88"/>
      <c r="I448" s="86"/>
      <c r="J448" s="433"/>
      <c r="K448" s="433"/>
      <c r="L448" s="430"/>
      <c r="M448" s="86"/>
      <c r="N448" s="88"/>
      <c r="O448" s="88"/>
      <c r="P448" s="88"/>
      <c r="Q448" s="88"/>
      <c r="R448" s="86"/>
      <c r="S448" s="88"/>
      <c r="T448" s="88"/>
      <c r="U448" s="88"/>
      <c r="V448" s="88"/>
      <c r="W448" s="87">
        <f>((IF(S448=Datos!$B$83,0,IF(S448=Datos!$B$84,5,IF(S448=Datos!$B$85,10,IF(S448=Datos!$B$86,15,IF(S448=Datos!$B$87,20,IF(S448=Datos!$B$88,25,0)))))))/100)+((IF(T448=Datos!$B$83,0,IF(T448=Datos!$B$84,5,IF(T448=Datos!$B$85,10,IF(T448=Datos!$B$86,15,IF(T448=Datos!$B$87,20,IF(T448=Datos!$B$88,25,0)))))))/100)+((IF(U448=Datos!$B$83,0,IF(U448=Datos!$B$84,5,IF(U448=Datos!$B$85,10,IF(U448=Datos!$B$86,15,IF(U448=Datos!$B$87,20,IF(U448=Datos!$B$88,25,0)))))))/100)+((IF(V448=Datos!$B$83,0,IF(V448=Datos!$B$84,5,IF(V448=Datos!$B$85,10,IF(V448=Datos!$B$86,15,IF(V448=Datos!$B$87,20,IF(V448=Datos!$B$88,25,0)))))))/100)</f>
        <v>0</v>
      </c>
      <c r="X448" s="437"/>
      <c r="Y448" s="427"/>
      <c r="Z448" s="424"/>
      <c r="AA448" s="427"/>
      <c r="AB448" s="430"/>
      <c r="AC448" s="69"/>
    </row>
    <row r="449" spans="2:29" s="5" customFormat="1" ht="30" customHeight="1">
      <c r="B449" s="298" t="str">
        <f>IF(Menú!$C$7="","-",Menú!$C$7)</f>
        <v>-</v>
      </c>
      <c r="C449" s="438"/>
      <c r="D449" s="438" t="str">
        <f>IF(B449="-","-",VLOOKUP(B449,Datos!$B$3:$C$25,2,FALSE))</f>
        <v>-</v>
      </c>
      <c r="E449" s="441"/>
      <c r="F449" s="442"/>
      <c r="G449" s="245"/>
      <c r="H449" s="83"/>
      <c r="I449" s="84"/>
      <c r="J449" s="431"/>
      <c r="K449" s="431"/>
      <c r="L449" s="428" t="str">
        <f>IF(AND(J449=Datos!$B$186,K449=Datos!$B$193),Datos!$D$186,IF(AND(J449=Datos!$B$186,K449=Datos!$B$194),Datos!$E$186,IF(AND(J449=Datos!$B$186,K449=Datos!$B$195),Datos!$F$186,IF(AND(J449=Datos!$B$186,K449=Datos!$B$196),Datos!$G$186,IF(AND(J449=Datos!$B$186,K449=Datos!$B$197),Datos!$H$186,IF(AND(J449=Datos!$B$187,K449=Datos!$B$193),Datos!$D$187,IF(AND(J449=Datos!$B$187,K449=Datos!$B$194),Datos!$E$187,IF(AND(J449=Datos!$B$187,K449=Datos!$B$195),Datos!$F$187,IF(AND(J449=Datos!$B$187,K449=Datos!$B$196),Datos!$G$187,IF(AND(J449=Datos!$B$187,K449=Datos!$B$197),Datos!$H$187,IF(AND(J449=Datos!$B$188,K449=Datos!$B$193),Datos!$D$188,IF(AND(J449=Datos!$B$188,K449=Datos!$B$194),Datos!$E$188,IF(AND(J449=Datos!$B$188,K449=Datos!$B$195),Datos!$F$188,IF(AND(J449=Datos!$B$188,K449=Datos!$B$196),Datos!$G$188,IF(AND(J449=Datos!$B$188,K449=Datos!$B$197),Datos!$H$188,IF(AND(J449=Datos!$B$189,K449=Datos!$B$193),Datos!$D$189,IF(AND(J449=Datos!$B$189,K449=Datos!$B$194),Datos!$E$189,IF(AND(J449=Datos!$B$189,K449=Datos!$B$195),Datos!$F$189,IF(AND(J449=Datos!$B$189,K449=Datos!$B$196),Datos!$G$189,IF(AND(J449=Datos!$B$189,K449=Datos!$B$197),Datos!$H$189,IF(AND(J449=Datos!$B$190,K449=Datos!$B$193),Datos!$D$190,IF(AND(J449=Datos!$B$190,K449=Datos!$B$194),Datos!$E$190,IF(AND(J449=Datos!$B$190,K449=Datos!$B$195),Datos!$F$190,IF(AND(J449=Datos!$B$190,K449=Datos!$B$196),Datos!$G$190,IF(AND(J449=Datos!$B$190,K449=Datos!$B$197),Datos!$H$190,"-")))))))))))))))))))))))))</f>
        <v>-</v>
      </c>
      <c r="M449" s="84"/>
      <c r="N449" s="83"/>
      <c r="O449" s="83"/>
      <c r="P449" s="83"/>
      <c r="Q449" s="83"/>
      <c r="R449" s="84"/>
      <c r="S449" s="83"/>
      <c r="T449" s="83"/>
      <c r="U449" s="83"/>
      <c r="V449" s="83"/>
      <c r="W449" s="82">
        <f>((IF(S449=Datos!$B$83,0,IF(S449=Datos!$B$84,5,IF(S449=Datos!$B$85,10,IF(S449=Datos!$B$86,15,IF(S449=Datos!$B$87,20,IF(S449=Datos!$B$88,25,0)))))))/100)+((IF(T449=Datos!$B$83,0,IF(T449=Datos!$B$84,5,IF(T449=Datos!$B$85,10,IF(T449=Datos!$B$86,15,IF(T449=Datos!$B$87,20,IF(T449=Datos!$B$88,25,0)))))))/100)+((IF(U449=Datos!$B$83,0,IF(U449=Datos!$B$84,5,IF(U449=Datos!$B$85,10,IF(U449=Datos!$B$86,15,IF(U449=Datos!$B$87,20,IF(U449=Datos!$B$88,25,0)))))))/100)+((IF(V449=Datos!$B$83,0,IF(V449=Datos!$B$84,5,IF(V449=Datos!$B$85,10,IF(V449=Datos!$B$86,15,IF(V449=Datos!$B$87,20,IF(V449=Datos!$B$88,25,0)))))))/100)</f>
        <v>0</v>
      </c>
      <c r="X449" s="435">
        <f>IF(ISERROR((IF(R449=Datos!$B$80,W449,0)+IF(R450=Datos!$B$80,W450,0)+IF(R451=Datos!$B$80,W451,0)+IF(R452=Datos!$B$80,W452,0)+IF(R453=Datos!$B$80,W453,0)+IF(R454=Datos!$B$80,W454,0))/(IF(R449=Datos!$B$80,1,0)+IF(R450=Datos!$B$80,1,0)+IF(R451=Datos!$B$80,1,0)+IF(R452=Datos!$B$80,1,0)+IF(R453=Datos!$B$80,1,0)+IF(R454=Datos!$B$80,1,0))),0,(IF(R449=Datos!$B$80,W449,0)+IF(R450=Datos!$B$80,W450,0)+IF(R451=Datos!$B$80,W451,0)+IF(R452=Datos!$B$80,W452,0)+IF(R453=Datos!$B$80,W453,0)+IF(R454=Datos!$B$80,W454,0))/(IF(R449=Datos!$B$80,1,0)+IF(R450=Datos!$B$80,1,0)+IF(R451=Datos!$B$80,1,0)+IF(R452=Datos!$B$80,1,0)+IF(R453=Datos!$B$80,1,0)+IF(R454=Datos!$B$80,1,0)))</f>
        <v>0</v>
      </c>
      <c r="Y449" s="425" t="str">
        <f>IF(J449="","-",(IF(X449&gt;0,(IF(J449=Datos!$B$65,Datos!$B$65,IF(AND(J449=Datos!$B$66,X449&gt;0.49),Datos!$B$65,IF(AND(J449=Datos!$B$67,X449&gt;0.74),Datos!$B$65,IF(AND(J449=Datos!$B$67,X449&lt;0.75,X449&gt;0.49),Datos!$B$66,IF(AND(J449=Datos!$B$68,X449&gt;0.74),Datos!$B$66,IF(AND(J449=Datos!$B$68,X449&lt;0.75,X449&gt;0.49),Datos!$B$67,IF(AND(J449=Datos!$B$69,X449&gt;0.74),Datos!$B$67,IF(AND(J449=Datos!$B$69,X449&lt;0.75,X449&gt;0.49),Datos!$B$68,J449))))))))),J449)))</f>
        <v>-</v>
      </c>
      <c r="Z449" s="422">
        <f>IF(ISERROR((IF(R449=Datos!$B$79,W449,0)+IF(R450=Datos!$B$79,W450,0)+IF(R451=Datos!$B$79,W451,0)+IF(R452=Datos!$B$79,W452,0)+IF(R453=Datos!$B$79,W453,0)+IF(R454=Datos!$B$79,W454,0))/(IF(R449=Datos!$B$79,1,0)+IF(R450=Datos!$B$79,1,0)+IF(R451=Datos!$B$79,1,0)+IF(R452=Datos!$B$79,1,0)+IF(R453=Datos!$B$79,1,0)+IF(R454=Datos!$B$79,1,0))),0,(IF(R449=Datos!$B$79,W449,0)+IF(R450=Datos!$B$79,W450,0)+IF(R451=Datos!$B$79,W451,0)+IF(R452=Datos!$B$79,W452,0)+IF(R453=Datos!$B$79,W453,0)+IF(R454=Datos!$B$79,W454,0))/(IF(R449=Datos!$B$79,1,0)+IF(R450=Datos!$B$79,1,0)+IF(R451=Datos!$B$79,1,0)+IF(R452=Datos!$B$79,1,0)+IF(R453=Datos!$B$79,1,0)+IF(R454=Datos!$B$79,1,0)))</f>
        <v>0</v>
      </c>
      <c r="AA449" s="425" t="str">
        <f>IF(K449="","-",(IF(Z449&gt;0,(IF(K449=Datos!$B$72,Datos!$B$72,IF(AND(K449=Datos!$B$73,Z449&gt;0.49),Datos!$B$72,IF(AND(K449=Datos!$B$74,Z449&gt;0.74),Datos!$B$72,IF(AND(K449=Datos!$B$74,Z449&lt;0.75,Z449&gt;0.49),Datos!$B$73,IF(AND(K449=Datos!$B$75,Z449&gt;0.74),Datos!$B$73,IF(AND(K449=Datos!$B$75,Z449&lt;0.75,Z449&gt;0.49),Datos!$B$74,IF(AND(K449=Datos!$B$76,Z449&gt;0.74),Datos!$B$74,IF(AND(K449=Datos!$B$76,Z449&lt;0.75,Z449&gt;0.49),Datos!$B$75,K449))))))))),K449)))</f>
        <v>-</v>
      </c>
      <c r="AB449" s="428" t="str">
        <f>IF(AND(Y449=Datos!$B$186,AA449=Datos!$B$193),Datos!$D$186,IF(AND(Y449=Datos!$B$186,AA449=Datos!$B$194),Datos!$E$186,IF(AND(Y449=Datos!$B$186,AA449=Datos!$B$195),Datos!$F$186,IF(AND(Y449=Datos!$B$186,AA449=Datos!$B$196),Datos!$G$186,IF(AND(Y449=Datos!$B$186,AA449=Datos!$B$197),Datos!$H$186,IF(AND(Y449=Datos!$B$187,AA449=Datos!$B$193),Datos!$D$187,IF(AND(Y449=Datos!$B$187,AA449=Datos!$B$194),Datos!$E$187,IF(AND(Y449=Datos!$B$187,AA449=Datos!$B$195),Datos!$F$187,IF(AND(Y449=Datos!$B$187,AA449=Datos!$B$196),Datos!$G$187,IF(AND(Y449=Datos!$B$187,AA449=Datos!$B$197),Datos!$H$187,IF(AND(Y449=Datos!$B$188,AA449=Datos!$B$193),Datos!$D$188,IF(AND(Y449=Datos!$B$188,AA449=Datos!$B$194),Datos!$E$188,IF(AND(Y449=Datos!$B$188,AA449=Datos!$B$195),Datos!$F$188,IF(AND(Y449=Datos!$B$188,AA449=Datos!$B$196),Datos!$G$188,IF(AND(Y449=Datos!$B$188,AA449=Datos!$B$197),Datos!$H$188,IF(AND(Y449=Datos!$B$189,AA449=Datos!$B$193),Datos!$D$189,IF(AND(Y449=Datos!$B$189,AA449=Datos!$B$194),Datos!$E$189,IF(AND(Y449=Datos!$B$189,AA449=Datos!$B$195),Datos!$F$189,IF(AND(Y449=Datos!$B$189,AA449=Datos!$B$196),Datos!$G$189,IF(AND(Y449=Datos!$B$189,AA449=Datos!$B$197),Datos!$H$189,IF(AND(Y449=Datos!$B$190,AA449=Datos!$B$193),Datos!$D$190,IF(AND(Y449=Datos!$B$190,AA449=Datos!$B$194),Datos!$E$190,IF(AND(Y449=Datos!$B$190,AA449=Datos!$B$195),Datos!$F$190,IF(AND(Y449=Datos!$B$190,AA449=Datos!$B$196),Datos!$G$190,IF(AND(Y449=Datos!$B$190,AA449=Datos!$B$197),Datos!$H$190,"-")))))))))))))))))))))))))</f>
        <v>-</v>
      </c>
      <c r="AC449" s="61"/>
    </row>
    <row r="450" spans="2:29" s="5" customFormat="1" ht="30" customHeight="1">
      <c r="B450" s="299"/>
      <c r="C450" s="439"/>
      <c r="D450" s="439"/>
      <c r="E450" s="443"/>
      <c r="F450" s="444"/>
      <c r="G450" s="246"/>
      <c r="H450" s="62"/>
      <c r="I450" s="63"/>
      <c r="J450" s="432"/>
      <c r="K450" s="432"/>
      <c r="L450" s="429"/>
      <c r="M450" s="63"/>
      <c r="N450" s="62"/>
      <c r="O450" s="62"/>
      <c r="P450" s="62"/>
      <c r="Q450" s="62"/>
      <c r="R450" s="63"/>
      <c r="S450" s="62"/>
      <c r="T450" s="62"/>
      <c r="U450" s="62"/>
      <c r="V450" s="62"/>
      <c r="W450" s="64">
        <f>((IF(S450=Datos!$B$83,0,IF(S450=Datos!$B$84,5,IF(S450=Datos!$B$85,10,IF(S450=Datos!$B$86,15,IF(S450=Datos!$B$87,20,IF(S450=Datos!$B$88,25,0)))))))/100)+((IF(T450=Datos!$B$83,0,IF(T450=Datos!$B$84,5,IF(T450=Datos!$B$85,10,IF(T450=Datos!$B$86,15,IF(T450=Datos!$B$87,20,IF(T450=Datos!$B$88,25,0)))))))/100)+((IF(U450=Datos!$B$83,0,IF(U450=Datos!$B$84,5,IF(U450=Datos!$B$85,10,IF(U450=Datos!$B$86,15,IF(U450=Datos!$B$87,20,IF(U450=Datos!$B$88,25,0)))))))/100)+((IF(V450=Datos!$B$83,0,IF(V450=Datos!$B$84,5,IF(V450=Datos!$B$85,10,IF(V450=Datos!$B$86,15,IF(V450=Datos!$B$87,20,IF(V450=Datos!$B$88,25,0)))))))/100)</f>
        <v>0</v>
      </c>
      <c r="X450" s="436"/>
      <c r="Y450" s="426"/>
      <c r="Z450" s="423"/>
      <c r="AA450" s="426"/>
      <c r="AB450" s="429"/>
      <c r="AC450" s="65"/>
    </row>
    <row r="451" spans="2:29" s="5" customFormat="1" ht="30" customHeight="1">
      <c r="B451" s="299"/>
      <c r="C451" s="439"/>
      <c r="D451" s="439"/>
      <c r="E451" s="443"/>
      <c r="F451" s="444"/>
      <c r="G451" s="246"/>
      <c r="H451" s="62"/>
      <c r="I451" s="63"/>
      <c r="J451" s="432"/>
      <c r="K451" s="432"/>
      <c r="L451" s="429"/>
      <c r="M451" s="63"/>
      <c r="N451" s="62"/>
      <c r="O451" s="62"/>
      <c r="P451" s="62"/>
      <c r="Q451" s="62"/>
      <c r="R451" s="63"/>
      <c r="S451" s="62"/>
      <c r="T451" s="62"/>
      <c r="U451" s="62"/>
      <c r="V451" s="62"/>
      <c r="W451" s="64">
        <f>((IF(S451=Datos!$B$83,0,IF(S451=Datos!$B$84,5,IF(S451=Datos!$B$85,10,IF(S451=Datos!$B$86,15,IF(S451=Datos!$B$87,20,IF(S451=Datos!$B$88,25,0)))))))/100)+((IF(T451=Datos!$B$83,0,IF(T451=Datos!$B$84,5,IF(T451=Datos!$B$85,10,IF(T451=Datos!$B$86,15,IF(T451=Datos!$B$87,20,IF(T451=Datos!$B$88,25,0)))))))/100)+((IF(U451=Datos!$B$83,0,IF(U451=Datos!$B$84,5,IF(U451=Datos!$B$85,10,IF(U451=Datos!$B$86,15,IF(U451=Datos!$B$87,20,IF(U451=Datos!$B$88,25,0)))))))/100)+((IF(V451=Datos!$B$83,0,IF(V451=Datos!$B$84,5,IF(V451=Datos!$B$85,10,IF(V451=Datos!$B$86,15,IF(V451=Datos!$B$87,20,IF(V451=Datos!$B$88,25,0)))))))/100)</f>
        <v>0</v>
      </c>
      <c r="X451" s="436"/>
      <c r="Y451" s="426"/>
      <c r="Z451" s="423"/>
      <c r="AA451" s="426"/>
      <c r="AB451" s="429"/>
      <c r="AC451" s="65"/>
    </row>
    <row r="452" spans="2:29" s="5" customFormat="1" ht="30" customHeight="1">
      <c r="B452" s="299"/>
      <c r="C452" s="439"/>
      <c r="D452" s="439"/>
      <c r="E452" s="443"/>
      <c r="F452" s="444"/>
      <c r="G452" s="246"/>
      <c r="H452" s="62"/>
      <c r="I452" s="63"/>
      <c r="J452" s="432"/>
      <c r="K452" s="432"/>
      <c r="L452" s="429"/>
      <c r="M452" s="63"/>
      <c r="N452" s="62"/>
      <c r="O452" s="62"/>
      <c r="P452" s="62"/>
      <c r="Q452" s="62"/>
      <c r="R452" s="63"/>
      <c r="S452" s="62"/>
      <c r="T452" s="62"/>
      <c r="U452" s="62"/>
      <c r="V452" s="62"/>
      <c r="W452" s="64">
        <f>((IF(S452=Datos!$B$83,0,IF(S452=Datos!$B$84,5,IF(S452=Datos!$B$85,10,IF(S452=Datos!$B$86,15,IF(S452=Datos!$B$87,20,IF(S452=Datos!$B$88,25,0)))))))/100)+((IF(T452=Datos!$B$83,0,IF(T452=Datos!$B$84,5,IF(T452=Datos!$B$85,10,IF(T452=Datos!$B$86,15,IF(T452=Datos!$B$87,20,IF(T452=Datos!$B$88,25,0)))))))/100)+((IF(U452=Datos!$B$83,0,IF(U452=Datos!$B$84,5,IF(U452=Datos!$B$85,10,IF(U452=Datos!$B$86,15,IF(U452=Datos!$B$87,20,IF(U452=Datos!$B$88,25,0)))))))/100)+((IF(V452=Datos!$B$83,0,IF(V452=Datos!$B$84,5,IF(V452=Datos!$B$85,10,IF(V452=Datos!$B$86,15,IF(V452=Datos!$B$87,20,IF(V452=Datos!$B$88,25,0)))))))/100)</f>
        <v>0</v>
      </c>
      <c r="X452" s="436"/>
      <c r="Y452" s="426"/>
      <c r="Z452" s="423"/>
      <c r="AA452" s="426"/>
      <c r="AB452" s="429"/>
      <c r="AC452" s="65"/>
    </row>
    <row r="453" spans="2:29" s="5" customFormat="1" ht="30" customHeight="1">
      <c r="B453" s="299"/>
      <c r="C453" s="439"/>
      <c r="D453" s="439"/>
      <c r="E453" s="443"/>
      <c r="F453" s="444"/>
      <c r="G453" s="246"/>
      <c r="H453" s="62"/>
      <c r="I453" s="63"/>
      <c r="J453" s="432"/>
      <c r="K453" s="432"/>
      <c r="L453" s="429"/>
      <c r="M453" s="63"/>
      <c r="N453" s="62"/>
      <c r="O453" s="62"/>
      <c r="P453" s="62"/>
      <c r="Q453" s="62"/>
      <c r="R453" s="63"/>
      <c r="S453" s="62"/>
      <c r="T453" s="62"/>
      <c r="U453" s="62"/>
      <c r="V453" s="62"/>
      <c r="W453" s="64">
        <f>((IF(S453=Datos!$B$83,0,IF(S453=Datos!$B$84,5,IF(S453=Datos!$B$85,10,IF(S453=Datos!$B$86,15,IF(S453=Datos!$B$87,20,IF(S453=Datos!$B$88,25,0)))))))/100)+((IF(T453=Datos!$B$83,0,IF(T453=Datos!$B$84,5,IF(T453=Datos!$B$85,10,IF(T453=Datos!$B$86,15,IF(T453=Datos!$B$87,20,IF(T453=Datos!$B$88,25,0)))))))/100)+((IF(U453=Datos!$B$83,0,IF(U453=Datos!$B$84,5,IF(U453=Datos!$B$85,10,IF(U453=Datos!$B$86,15,IF(U453=Datos!$B$87,20,IF(U453=Datos!$B$88,25,0)))))))/100)+((IF(V453=Datos!$B$83,0,IF(V453=Datos!$B$84,5,IF(V453=Datos!$B$85,10,IF(V453=Datos!$B$86,15,IF(V453=Datos!$B$87,20,IF(V453=Datos!$B$88,25,0)))))))/100)</f>
        <v>0</v>
      </c>
      <c r="X453" s="436"/>
      <c r="Y453" s="426"/>
      <c r="Z453" s="423"/>
      <c r="AA453" s="426"/>
      <c r="AB453" s="429"/>
      <c r="AC453" s="65"/>
    </row>
    <row r="454" spans="2:29" s="5" customFormat="1" ht="30" customHeight="1" thickBot="1">
      <c r="B454" s="300"/>
      <c r="C454" s="440"/>
      <c r="D454" s="440"/>
      <c r="E454" s="445"/>
      <c r="F454" s="446"/>
      <c r="G454" s="247"/>
      <c r="H454" s="88"/>
      <c r="I454" s="86"/>
      <c r="J454" s="433"/>
      <c r="K454" s="433"/>
      <c r="L454" s="430"/>
      <c r="M454" s="86"/>
      <c r="N454" s="88"/>
      <c r="O454" s="88"/>
      <c r="P454" s="88"/>
      <c r="Q454" s="88"/>
      <c r="R454" s="86"/>
      <c r="S454" s="88"/>
      <c r="T454" s="88"/>
      <c r="U454" s="88"/>
      <c r="V454" s="88"/>
      <c r="W454" s="87">
        <f>((IF(S454=Datos!$B$83,0,IF(S454=Datos!$B$84,5,IF(S454=Datos!$B$85,10,IF(S454=Datos!$B$86,15,IF(S454=Datos!$B$87,20,IF(S454=Datos!$B$88,25,0)))))))/100)+((IF(T454=Datos!$B$83,0,IF(T454=Datos!$B$84,5,IF(T454=Datos!$B$85,10,IF(T454=Datos!$B$86,15,IF(T454=Datos!$B$87,20,IF(T454=Datos!$B$88,25,0)))))))/100)+((IF(U454=Datos!$B$83,0,IF(U454=Datos!$B$84,5,IF(U454=Datos!$B$85,10,IF(U454=Datos!$B$86,15,IF(U454=Datos!$B$87,20,IF(U454=Datos!$B$88,25,0)))))))/100)+((IF(V454=Datos!$B$83,0,IF(V454=Datos!$B$84,5,IF(V454=Datos!$B$85,10,IF(V454=Datos!$B$86,15,IF(V454=Datos!$B$87,20,IF(V454=Datos!$B$88,25,0)))))))/100)</f>
        <v>0</v>
      </c>
      <c r="X454" s="437"/>
      <c r="Y454" s="427"/>
      <c r="Z454" s="424"/>
      <c r="AA454" s="427"/>
      <c r="AB454" s="430"/>
      <c r="AC454" s="69"/>
    </row>
    <row r="455" spans="2:29" s="5" customFormat="1" ht="30" customHeight="1">
      <c r="B455" s="298" t="str">
        <f>IF(Menú!$C$7="","-",Menú!$C$7)</f>
        <v>-</v>
      </c>
      <c r="C455" s="438"/>
      <c r="D455" s="438" t="str">
        <f>IF(B455="-","-",VLOOKUP(B455,Datos!$B$3:$C$25,2,FALSE))</f>
        <v>-</v>
      </c>
      <c r="E455" s="441"/>
      <c r="F455" s="442"/>
      <c r="G455" s="245"/>
      <c r="H455" s="83"/>
      <c r="I455" s="84"/>
      <c r="J455" s="431"/>
      <c r="K455" s="431"/>
      <c r="L455" s="428" t="str">
        <f>IF(AND(J455=Datos!$B$186,K455=Datos!$B$193),Datos!$D$186,IF(AND(J455=Datos!$B$186,K455=Datos!$B$194),Datos!$E$186,IF(AND(J455=Datos!$B$186,K455=Datos!$B$195),Datos!$F$186,IF(AND(J455=Datos!$B$186,K455=Datos!$B$196),Datos!$G$186,IF(AND(J455=Datos!$B$186,K455=Datos!$B$197),Datos!$H$186,IF(AND(J455=Datos!$B$187,K455=Datos!$B$193),Datos!$D$187,IF(AND(J455=Datos!$B$187,K455=Datos!$B$194),Datos!$E$187,IF(AND(J455=Datos!$B$187,K455=Datos!$B$195),Datos!$F$187,IF(AND(J455=Datos!$B$187,K455=Datos!$B$196),Datos!$G$187,IF(AND(J455=Datos!$B$187,K455=Datos!$B$197),Datos!$H$187,IF(AND(J455=Datos!$B$188,K455=Datos!$B$193),Datos!$D$188,IF(AND(J455=Datos!$B$188,K455=Datos!$B$194),Datos!$E$188,IF(AND(J455=Datos!$B$188,K455=Datos!$B$195),Datos!$F$188,IF(AND(J455=Datos!$B$188,K455=Datos!$B$196),Datos!$G$188,IF(AND(J455=Datos!$B$188,K455=Datos!$B$197),Datos!$H$188,IF(AND(J455=Datos!$B$189,K455=Datos!$B$193),Datos!$D$189,IF(AND(J455=Datos!$B$189,K455=Datos!$B$194),Datos!$E$189,IF(AND(J455=Datos!$B$189,K455=Datos!$B$195),Datos!$F$189,IF(AND(J455=Datos!$B$189,K455=Datos!$B$196),Datos!$G$189,IF(AND(J455=Datos!$B$189,K455=Datos!$B$197),Datos!$H$189,IF(AND(J455=Datos!$B$190,K455=Datos!$B$193),Datos!$D$190,IF(AND(J455=Datos!$B$190,K455=Datos!$B$194),Datos!$E$190,IF(AND(J455=Datos!$B$190,K455=Datos!$B$195),Datos!$F$190,IF(AND(J455=Datos!$B$190,K455=Datos!$B$196),Datos!$G$190,IF(AND(J455=Datos!$B$190,K455=Datos!$B$197),Datos!$H$190,"-")))))))))))))))))))))))))</f>
        <v>-</v>
      </c>
      <c r="M455" s="84"/>
      <c r="N455" s="83"/>
      <c r="O455" s="83"/>
      <c r="P455" s="83"/>
      <c r="Q455" s="83"/>
      <c r="R455" s="84"/>
      <c r="S455" s="83"/>
      <c r="T455" s="83"/>
      <c r="U455" s="83"/>
      <c r="V455" s="83"/>
      <c r="W455" s="82">
        <f>((IF(S455=Datos!$B$83,0,IF(S455=Datos!$B$84,5,IF(S455=Datos!$B$85,10,IF(S455=Datos!$B$86,15,IF(S455=Datos!$B$87,20,IF(S455=Datos!$B$88,25,0)))))))/100)+((IF(T455=Datos!$B$83,0,IF(T455=Datos!$B$84,5,IF(T455=Datos!$B$85,10,IF(T455=Datos!$B$86,15,IF(T455=Datos!$B$87,20,IF(T455=Datos!$B$88,25,0)))))))/100)+((IF(U455=Datos!$B$83,0,IF(U455=Datos!$B$84,5,IF(U455=Datos!$B$85,10,IF(U455=Datos!$B$86,15,IF(U455=Datos!$B$87,20,IF(U455=Datos!$B$88,25,0)))))))/100)+((IF(V455=Datos!$B$83,0,IF(V455=Datos!$B$84,5,IF(V455=Datos!$B$85,10,IF(V455=Datos!$B$86,15,IF(V455=Datos!$B$87,20,IF(V455=Datos!$B$88,25,0)))))))/100)</f>
        <v>0</v>
      </c>
      <c r="X455" s="435">
        <f>IF(ISERROR((IF(R455=Datos!$B$80,W455,0)+IF(R456=Datos!$B$80,W456,0)+IF(R457=Datos!$B$80,W457,0)+IF(R458=Datos!$B$80,W458,0)+IF(R459=Datos!$B$80,W459,0)+IF(R460=Datos!$B$80,W460,0))/(IF(R455=Datos!$B$80,1,0)+IF(R456=Datos!$B$80,1,0)+IF(R457=Datos!$B$80,1,0)+IF(R458=Datos!$B$80,1,0)+IF(R459=Datos!$B$80,1,0)+IF(R460=Datos!$B$80,1,0))),0,(IF(R455=Datos!$B$80,W455,0)+IF(R456=Datos!$B$80,W456,0)+IF(R457=Datos!$B$80,W457,0)+IF(R458=Datos!$B$80,W458,0)+IF(R459=Datos!$B$80,W459,0)+IF(R460=Datos!$B$80,W460,0))/(IF(R455=Datos!$B$80,1,0)+IF(R456=Datos!$B$80,1,0)+IF(R457=Datos!$B$80,1,0)+IF(R458=Datos!$B$80,1,0)+IF(R459=Datos!$B$80,1,0)+IF(R460=Datos!$B$80,1,0)))</f>
        <v>0</v>
      </c>
      <c r="Y455" s="425" t="str">
        <f>IF(J455="","-",(IF(X455&gt;0,(IF(J455=Datos!$B$65,Datos!$B$65,IF(AND(J455=Datos!$B$66,X455&gt;0.49),Datos!$B$65,IF(AND(J455=Datos!$B$67,X455&gt;0.74),Datos!$B$65,IF(AND(J455=Datos!$B$67,X455&lt;0.75,X455&gt;0.49),Datos!$B$66,IF(AND(J455=Datos!$B$68,X455&gt;0.74),Datos!$B$66,IF(AND(J455=Datos!$B$68,X455&lt;0.75,X455&gt;0.49),Datos!$B$67,IF(AND(J455=Datos!$B$69,X455&gt;0.74),Datos!$B$67,IF(AND(J455=Datos!$B$69,X455&lt;0.75,X455&gt;0.49),Datos!$B$68,J455))))))))),J455)))</f>
        <v>-</v>
      </c>
      <c r="Z455" s="422">
        <f>IF(ISERROR((IF(R455=Datos!$B$79,W455,0)+IF(R456=Datos!$B$79,W456,0)+IF(R457=Datos!$B$79,W457,0)+IF(R458=Datos!$B$79,W458,0)+IF(R459=Datos!$B$79,W459,0)+IF(R460=Datos!$B$79,W460,0))/(IF(R455=Datos!$B$79,1,0)+IF(R456=Datos!$B$79,1,0)+IF(R457=Datos!$B$79,1,0)+IF(R458=Datos!$B$79,1,0)+IF(R459=Datos!$B$79,1,0)+IF(R460=Datos!$B$79,1,0))),0,(IF(R455=Datos!$B$79,W455,0)+IF(R456=Datos!$B$79,W456,0)+IF(R457=Datos!$B$79,W457,0)+IF(R458=Datos!$B$79,W458,0)+IF(R459=Datos!$B$79,W459,0)+IF(R460=Datos!$B$79,W460,0))/(IF(R455=Datos!$B$79,1,0)+IF(R456=Datos!$B$79,1,0)+IF(R457=Datos!$B$79,1,0)+IF(R458=Datos!$B$79,1,0)+IF(R459=Datos!$B$79,1,0)+IF(R460=Datos!$B$79,1,0)))</f>
        <v>0</v>
      </c>
      <c r="AA455" s="425" t="str">
        <f>IF(K455="","-",(IF(Z455&gt;0,(IF(K455=Datos!$B$72,Datos!$B$72,IF(AND(K455=Datos!$B$73,Z455&gt;0.49),Datos!$B$72,IF(AND(K455=Datos!$B$74,Z455&gt;0.74),Datos!$B$72,IF(AND(K455=Datos!$B$74,Z455&lt;0.75,Z455&gt;0.49),Datos!$B$73,IF(AND(K455=Datos!$B$75,Z455&gt;0.74),Datos!$B$73,IF(AND(K455=Datos!$B$75,Z455&lt;0.75,Z455&gt;0.49),Datos!$B$74,IF(AND(K455=Datos!$B$76,Z455&gt;0.74),Datos!$B$74,IF(AND(K455=Datos!$B$76,Z455&lt;0.75,Z455&gt;0.49),Datos!$B$75,K455))))))))),K455)))</f>
        <v>-</v>
      </c>
      <c r="AB455" s="428" t="str">
        <f>IF(AND(Y455=Datos!$B$186,AA455=Datos!$B$193),Datos!$D$186,IF(AND(Y455=Datos!$B$186,AA455=Datos!$B$194),Datos!$E$186,IF(AND(Y455=Datos!$B$186,AA455=Datos!$B$195),Datos!$F$186,IF(AND(Y455=Datos!$B$186,AA455=Datos!$B$196),Datos!$G$186,IF(AND(Y455=Datos!$B$186,AA455=Datos!$B$197),Datos!$H$186,IF(AND(Y455=Datos!$B$187,AA455=Datos!$B$193),Datos!$D$187,IF(AND(Y455=Datos!$B$187,AA455=Datos!$B$194),Datos!$E$187,IF(AND(Y455=Datos!$B$187,AA455=Datos!$B$195),Datos!$F$187,IF(AND(Y455=Datos!$B$187,AA455=Datos!$B$196),Datos!$G$187,IF(AND(Y455=Datos!$B$187,AA455=Datos!$B$197),Datos!$H$187,IF(AND(Y455=Datos!$B$188,AA455=Datos!$B$193),Datos!$D$188,IF(AND(Y455=Datos!$B$188,AA455=Datos!$B$194),Datos!$E$188,IF(AND(Y455=Datos!$B$188,AA455=Datos!$B$195),Datos!$F$188,IF(AND(Y455=Datos!$B$188,AA455=Datos!$B$196),Datos!$G$188,IF(AND(Y455=Datos!$B$188,AA455=Datos!$B$197),Datos!$H$188,IF(AND(Y455=Datos!$B$189,AA455=Datos!$B$193),Datos!$D$189,IF(AND(Y455=Datos!$B$189,AA455=Datos!$B$194),Datos!$E$189,IF(AND(Y455=Datos!$B$189,AA455=Datos!$B$195),Datos!$F$189,IF(AND(Y455=Datos!$B$189,AA455=Datos!$B$196),Datos!$G$189,IF(AND(Y455=Datos!$B$189,AA455=Datos!$B$197),Datos!$H$189,IF(AND(Y455=Datos!$B$190,AA455=Datos!$B$193),Datos!$D$190,IF(AND(Y455=Datos!$B$190,AA455=Datos!$B$194),Datos!$E$190,IF(AND(Y455=Datos!$B$190,AA455=Datos!$B$195),Datos!$F$190,IF(AND(Y455=Datos!$B$190,AA455=Datos!$B$196),Datos!$G$190,IF(AND(Y455=Datos!$B$190,AA455=Datos!$B$197),Datos!$H$190,"-")))))))))))))))))))))))))</f>
        <v>-</v>
      </c>
      <c r="AC455" s="61"/>
    </row>
    <row r="456" spans="2:29" s="5" customFormat="1" ht="30" customHeight="1">
      <c r="B456" s="299"/>
      <c r="C456" s="439"/>
      <c r="D456" s="439"/>
      <c r="E456" s="443"/>
      <c r="F456" s="444"/>
      <c r="G456" s="246"/>
      <c r="H456" s="62"/>
      <c r="I456" s="63"/>
      <c r="J456" s="432"/>
      <c r="K456" s="432"/>
      <c r="L456" s="429"/>
      <c r="M456" s="63"/>
      <c r="N456" s="62"/>
      <c r="O456" s="62"/>
      <c r="P456" s="62"/>
      <c r="Q456" s="62"/>
      <c r="R456" s="63"/>
      <c r="S456" s="62"/>
      <c r="T456" s="62"/>
      <c r="U456" s="62"/>
      <c r="V456" s="62"/>
      <c r="W456" s="64">
        <f>((IF(S456=Datos!$B$83,0,IF(S456=Datos!$B$84,5,IF(S456=Datos!$B$85,10,IF(S456=Datos!$B$86,15,IF(S456=Datos!$B$87,20,IF(S456=Datos!$B$88,25,0)))))))/100)+((IF(T456=Datos!$B$83,0,IF(T456=Datos!$B$84,5,IF(T456=Datos!$B$85,10,IF(T456=Datos!$B$86,15,IF(T456=Datos!$B$87,20,IF(T456=Datos!$B$88,25,0)))))))/100)+((IF(U456=Datos!$B$83,0,IF(U456=Datos!$B$84,5,IF(U456=Datos!$B$85,10,IF(U456=Datos!$B$86,15,IF(U456=Datos!$B$87,20,IF(U456=Datos!$B$88,25,0)))))))/100)+((IF(V456=Datos!$B$83,0,IF(V456=Datos!$B$84,5,IF(V456=Datos!$B$85,10,IF(V456=Datos!$B$86,15,IF(V456=Datos!$B$87,20,IF(V456=Datos!$B$88,25,0)))))))/100)</f>
        <v>0</v>
      </c>
      <c r="X456" s="436"/>
      <c r="Y456" s="426"/>
      <c r="Z456" s="423"/>
      <c r="AA456" s="426"/>
      <c r="AB456" s="429"/>
      <c r="AC456" s="65"/>
    </row>
    <row r="457" spans="2:29" s="5" customFormat="1" ht="30" customHeight="1">
      <c r="B457" s="299"/>
      <c r="C457" s="439"/>
      <c r="D457" s="439"/>
      <c r="E457" s="443"/>
      <c r="F457" s="444"/>
      <c r="G457" s="246"/>
      <c r="H457" s="62"/>
      <c r="I457" s="63"/>
      <c r="J457" s="432"/>
      <c r="K457" s="432"/>
      <c r="L457" s="429"/>
      <c r="M457" s="63"/>
      <c r="N457" s="62"/>
      <c r="O457" s="62"/>
      <c r="P457" s="62"/>
      <c r="Q457" s="62"/>
      <c r="R457" s="63"/>
      <c r="S457" s="62"/>
      <c r="T457" s="62"/>
      <c r="U457" s="62"/>
      <c r="V457" s="62"/>
      <c r="W457" s="64">
        <f>((IF(S457=Datos!$B$83,0,IF(S457=Datos!$B$84,5,IF(S457=Datos!$B$85,10,IF(S457=Datos!$B$86,15,IF(S457=Datos!$B$87,20,IF(S457=Datos!$B$88,25,0)))))))/100)+((IF(T457=Datos!$B$83,0,IF(T457=Datos!$B$84,5,IF(T457=Datos!$B$85,10,IF(T457=Datos!$B$86,15,IF(T457=Datos!$B$87,20,IF(T457=Datos!$B$88,25,0)))))))/100)+((IF(U457=Datos!$B$83,0,IF(U457=Datos!$B$84,5,IF(U457=Datos!$B$85,10,IF(U457=Datos!$B$86,15,IF(U457=Datos!$B$87,20,IF(U457=Datos!$B$88,25,0)))))))/100)+((IF(V457=Datos!$B$83,0,IF(V457=Datos!$B$84,5,IF(V457=Datos!$B$85,10,IF(V457=Datos!$B$86,15,IF(V457=Datos!$B$87,20,IF(V457=Datos!$B$88,25,0)))))))/100)</f>
        <v>0</v>
      </c>
      <c r="X457" s="436"/>
      <c r="Y457" s="426"/>
      <c r="Z457" s="423"/>
      <c r="AA457" s="426"/>
      <c r="AB457" s="429"/>
      <c r="AC457" s="65"/>
    </row>
    <row r="458" spans="2:29" s="5" customFormat="1" ht="30" customHeight="1">
      <c r="B458" s="299"/>
      <c r="C458" s="439"/>
      <c r="D458" s="439"/>
      <c r="E458" s="443"/>
      <c r="F458" s="444"/>
      <c r="G458" s="246"/>
      <c r="H458" s="62"/>
      <c r="I458" s="63"/>
      <c r="J458" s="432"/>
      <c r="K458" s="432"/>
      <c r="L458" s="429"/>
      <c r="M458" s="63"/>
      <c r="N458" s="62"/>
      <c r="O458" s="62"/>
      <c r="P458" s="62"/>
      <c r="Q458" s="62"/>
      <c r="R458" s="63"/>
      <c r="S458" s="62"/>
      <c r="T458" s="62"/>
      <c r="U458" s="62"/>
      <c r="V458" s="62"/>
      <c r="W458" s="64">
        <f>((IF(S458=Datos!$B$83,0,IF(S458=Datos!$B$84,5,IF(S458=Datos!$B$85,10,IF(S458=Datos!$B$86,15,IF(S458=Datos!$B$87,20,IF(S458=Datos!$B$88,25,0)))))))/100)+((IF(T458=Datos!$B$83,0,IF(T458=Datos!$B$84,5,IF(T458=Datos!$B$85,10,IF(T458=Datos!$B$86,15,IF(T458=Datos!$B$87,20,IF(T458=Datos!$B$88,25,0)))))))/100)+((IF(U458=Datos!$B$83,0,IF(U458=Datos!$B$84,5,IF(U458=Datos!$B$85,10,IF(U458=Datos!$B$86,15,IF(U458=Datos!$B$87,20,IF(U458=Datos!$B$88,25,0)))))))/100)+((IF(V458=Datos!$B$83,0,IF(V458=Datos!$B$84,5,IF(V458=Datos!$B$85,10,IF(V458=Datos!$B$86,15,IF(V458=Datos!$B$87,20,IF(V458=Datos!$B$88,25,0)))))))/100)</f>
        <v>0</v>
      </c>
      <c r="X458" s="436"/>
      <c r="Y458" s="426"/>
      <c r="Z458" s="423"/>
      <c r="AA458" s="426"/>
      <c r="AB458" s="429"/>
      <c r="AC458" s="65"/>
    </row>
    <row r="459" spans="2:29" s="5" customFormat="1" ht="30" customHeight="1">
      <c r="B459" s="299"/>
      <c r="C459" s="439"/>
      <c r="D459" s="439"/>
      <c r="E459" s="443"/>
      <c r="F459" s="444"/>
      <c r="G459" s="246"/>
      <c r="H459" s="62"/>
      <c r="I459" s="63"/>
      <c r="J459" s="432"/>
      <c r="K459" s="432"/>
      <c r="L459" s="429"/>
      <c r="M459" s="63"/>
      <c r="N459" s="62"/>
      <c r="O459" s="62"/>
      <c r="P459" s="62"/>
      <c r="Q459" s="62"/>
      <c r="R459" s="63"/>
      <c r="S459" s="62"/>
      <c r="T459" s="62"/>
      <c r="U459" s="62"/>
      <c r="V459" s="62"/>
      <c r="W459" s="64">
        <f>((IF(S459=Datos!$B$83,0,IF(S459=Datos!$B$84,5,IF(S459=Datos!$B$85,10,IF(S459=Datos!$B$86,15,IF(S459=Datos!$B$87,20,IF(S459=Datos!$B$88,25,0)))))))/100)+((IF(T459=Datos!$B$83,0,IF(T459=Datos!$B$84,5,IF(T459=Datos!$B$85,10,IF(T459=Datos!$B$86,15,IF(T459=Datos!$B$87,20,IF(T459=Datos!$B$88,25,0)))))))/100)+((IF(U459=Datos!$B$83,0,IF(U459=Datos!$B$84,5,IF(U459=Datos!$B$85,10,IF(U459=Datos!$B$86,15,IF(U459=Datos!$B$87,20,IF(U459=Datos!$B$88,25,0)))))))/100)+((IF(V459=Datos!$B$83,0,IF(V459=Datos!$B$84,5,IF(V459=Datos!$B$85,10,IF(V459=Datos!$B$86,15,IF(V459=Datos!$B$87,20,IF(V459=Datos!$B$88,25,0)))))))/100)</f>
        <v>0</v>
      </c>
      <c r="X459" s="436"/>
      <c r="Y459" s="426"/>
      <c r="Z459" s="423"/>
      <c r="AA459" s="426"/>
      <c r="AB459" s="429"/>
      <c r="AC459" s="65"/>
    </row>
    <row r="460" spans="2:29" s="5" customFormat="1" ht="30" customHeight="1" thickBot="1">
      <c r="B460" s="300"/>
      <c r="C460" s="440"/>
      <c r="D460" s="440"/>
      <c r="E460" s="445"/>
      <c r="F460" s="446"/>
      <c r="G460" s="247"/>
      <c r="H460" s="88"/>
      <c r="I460" s="86"/>
      <c r="J460" s="433"/>
      <c r="K460" s="433"/>
      <c r="L460" s="430"/>
      <c r="M460" s="86"/>
      <c r="N460" s="88"/>
      <c r="O460" s="88"/>
      <c r="P460" s="88"/>
      <c r="Q460" s="88"/>
      <c r="R460" s="86"/>
      <c r="S460" s="88"/>
      <c r="T460" s="88"/>
      <c r="U460" s="88"/>
      <c r="V460" s="88"/>
      <c r="W460" s="87">
        <f>((IF(S460=Datos!$B$83,0,IF(S460=Datos!$B$84,5,IF(S460=Datos!$B$85,10,IF(S460=Datos!$B$86,15,IF(S460=Datos!$B$87,20,IF(S460=Datos!$B$88,25,0)))))))/100)+((IF(T460=Datos!$B$83,0,IF(T460=Datos!$B$84,5,IF(T460=Datos!$B$85,10,IF(T460=Datos!$B$86,15,IF(T460=Datos!$B$87,20,IF(T460=Datos!$B$88,25,0)))))))/100)+((IF(U460=Datos!$B$83,0,IF(U460=Datos!$B$84,5,IF(U460=Datos!$B$85,10,IF(U460=Datos!$B$86,15,IF(U460=Datos!$B$87,20,IF(U460=Datos!$B$88,25,0)))))))/100)+((IF(V460=Datos!$B$83,0,IF(V460=Datos!$B$84,5,IF(V460=Datos!$B$85,10,IF(V460=Datos!$B$86,15,IF(V460=Datos!$B$87,20,IF(V460=Datos!$B$88,25,0)))))))/100)</f>
        <v>0</v>
      </c>
      <c r="X460" s="437"/>
      <c r="Y460" s="427"/>
      <c r="Z460" s="424"/>
      <c r="AA460" s="427"/>
      <c r="AB460" s="430"/>
      <c r="AC460" s="69"/>
    </row>
    <row r="461" spans="2:29" s="5" customFormat="1" ht="30" customHeight="1">
      <c r="B461" s="298" t="str">
        <f>IF(Menú!$C$7="","-",Menú!$C$7)</f>
        <v>-</v>
      </c>
      <c r="C461" s="438"/>
      <c r="D461" s="438" t="str">
        <f>IF(B461="-","-",VLOOKUP(B461,Datos!$B$3:$C$25,2,FALSE))</f>
        <v>-</v>
      </c>
      <c r="E461" s="441"/>
      <c r="F461" s="442"/>
      <c r="G461" s="245"/>
      <c r="H461" s="83"/>
      <c r="I461" s="84"/>
      <c r="J461" s="431"/>
      <c r="K461" s="431"/>
      <c r="L461" s="428" t="str">
        <f>IF(AND(J461=Datos!$B$186,K461=Datos!$B$193),Datos!$D$186,IF(AND(J461=Datos!$B$186,K461=Datos!$B$194),Datos!$E$186,IF(AND(J461=Datos!$B$186,K461=Datos!$B$195),Datos!$F$186,IF(AND(J461=Datos!$B$186,K461=Datos!$B$196),Datos!$G$186,IF(AND(J461=Datos!$B$186,K461=Datos!$B$197),Datos!$H$186,IF(AND(J461=Datos!$B$187,K461=Datos!$B$193),Datos!$D$187,IF(AND(J461=Datos!$B$187,K461=Datos!$B$194),Datos!$E$187,IF(AND(J461=Datos!$B$187,K461=Datos!$B$195),Datos!$F$187,IF(AND(J461=Datos!$B$187,K461=Datos!$B$196),Datos!$G$187,IF(AND(J461=Datos!$B$187,K461=Datos!$B$197),Datos!$H$187,IF(AND(J461=Datos!$B$188,K461=Datos!$B$193),Datos!$D$188,IF(AND(J461=Datos!$B$188,K461=Datos!$B$194),Datos!$E$188,IF(AND(J461=Datos!$B$188,K461=Datos!$B$195),Datos!$F$188,IF(AND(J461=Datos!$B$188,K461=Datos!$B$196),Datos!$G$188,IF(AND(J461=Datos!$B$188,K461=Datos!$B$197),Datos!$H$188,IF(AND(J461=Datos!$B$189,K461=Datos!$B$193),Datos!$D$189,IF(AND(J461=Datos!$B$189,K461=Datos!$B$194),Datos!$E$189,IF(AND(J461=Datos!$B$189,K461=Datos!$B$195),Datos!$F$189,IF(AND(J461=Datos!$B$189,K461=Datos!$B$196),Datos!$G$189,IF(AND(J461=Datos!$B$189,K461=Datos!$B$197),Datos!$H$189,IF(AND(J461=Datos!$B$190,K461=Datos!$B$193),Datos!$D$190,IF(AND(J461=Datos!$B$190,K461=Datos!$B$194),Datos!$E$190,IF(AND(J461=Datos!$B$190,K461=Datos!$B$195),Datos!$F$190,IF(AND(J461=Datos!$B$190,K461=Datos!$B$196),Datos!$G$190,IF(AND(J461=Datos!$B$190,K461=Datos!$B$197),Datos!$H$190,"-")))))))))))))))))))))))))</f>
        <v>-</v>
      </c>
      <c r="M461" s="84"/>
      <c r="N461" s="83"/>
      <c r="O461" s="83"/>
      <c r="P461" s="83"/>
      <c r="Q461" s="83"/>
      <c r="R461" s="84"/>
      <c r="S461" s="83"/>
      <c r="T461" s="83"/>
      <c r="U461" s="83"/>
      <c r="V461" s="83"/>
      <c r="W461" s="82">
        <f>((IF(S461=Datos!$B$83,0,IF(S461=Datos!$B$84,5,IF(S461=Datos!$B$85,10,IF(S461=Datos!$B$86,15,IF(S461=Datos!$B$87,20,IF(S461=Datos!$B$88,25,0)))))))/100)+((IF(T461=Datos!$B$83,0,IF(T461=Datos!$B$84,5,IF(T461=Datos!$B$85,10,IF(T461=Datos!$B$86,15,IF(T461=Datos!$B$87,20,IF(T461=Datos!$B$88,25,0)))))))/100)+((IF(U461=Datos!$B$83,0,IF(U461=Datos!$B$84,5,IF(U461=Datos!$B$85,10,IF(U461=Datos!$B$86,15,IF(U461=Datos!$B$87,20,IF(U461=Datos!$B$88,25,0)))))))/100)+((IF(V461=Datos!$B$83,0,IF(V461=Datos!$B$84,5,IF(V461=Datos!$B$85,10,IF(V461=Datos!$B$86,15,IF(V461=Datos!$B$87,20,IF(V461=Datos!$B$88,25,0)))))))/100)</f>
        <v>0</v>
      </c>
      <c r="X461" s="435">
        <f>IF(ISERROR((IF(R461=Datos!$B$80,W461,0)+IF(R462=Datos!$B$80,W462,0)+IF(R463=Datos!$B$80,W463,0)+IF(R464=Datos!$B$80,W464,0)+IF(R465=Datos!$B$80,W465,0)+IF(R466=Datos!$B$80,W466,0))/(IF(R461=Datos!$B$80,1,0)+IF(R462=Datos!$B$80,1,0)+IF(R463=Datos!$B$80,1,0)+IF(R464=Datos!$B$80,1,0)+IF(R465=Datos!$B$80,1,0)+IF(R466=Datos!$B$80,1,0))),0,(IF(R461=Datos!$B$80,W461,0)+IF(R462=Datos!$B$80,W462,0)+IF(R463=Datos!$B$80,W463,0)+IF(R464=Datos!$B$80,W464,0)+IF(R465=Datos!$B$80,W465,0)+IF(R466=Datos!$B$80,W466,0))/(IF(R461=Datos!$B$80,1,0)+IF(R462=Datos!$B$80,1,0)+IF(R463=Datos!$B$80,1,0)+IF(R464=Datos!$B$80,1,0)+IF(R465=Datos!$B$80,1,0)+IF(R466=Datos!$B$80,1,0)))</f>
        <v>0</v>
      </c>
      <c r="Y461" s="425" t="str">
        <f>IF(J461="","-",(IF(X461&gt;0,(IF(J461=Datos!$B$65,Datos!$B$65,IF(AND(J461=Datos!$B$66,X461&gt;0.49),Datos!$B$65,IF(AND(J461=Datos!$B$67,X461&gt;0.74),Datos!$B$65,IF(AND(J461=Datos!$B$67,X461&lt;0.75,X461&gt;0.49),Datos!$B$66,IF(AND(J461=Datos!$B$68,X461&gt;0.74),Datos!$B$66,IF(AND(J461=Datos!$B$68,X461&lt;0.75,X461&gt;0.49),Datos!$B$67,IF(AND(J461=Datos!$B$69,X461&gt;0.74),Datos!$B$67,IF(AND(J461=Datos!$B$69,X461&lt;0.75,X461&gt;0.49),Datos!$B$68,J461))))))))),J461)))</f>
        <v>-</v>
      </c>
      <c r="Z461" s="422">
        <f>IF(ISERROR((IF(R461=Datos!$B$79,W461,0)+IF(R462=Datos!$B$79,W462,0)+IF(R463=Datos!$B$79,W463,0)+IF(R464=Datos!$B$79,W464,0)+IF(R465=Datos!$B$79,W465,0)+IF(R466=Datos!$B$79,W466,0))/(IF(R461=Datos!$B$79,1,0)+IF(R462=Datos!$B$79,1,0)+IF(R463=Datos!$B$79,1,0)+IF(R464=Datos!$B$79,1,0)+IF(R465=Datos!$B$79,1,0)+IF(R466=Datos!$B$79,1,0))),0,(IF(R461=Datos!$B$79,W461,0)+IF(R462=Datos!$B$79,W462,0)+IF(R463=Datos!$B$79,W463,0)+IF(R464=Datos!$B$79,W464,0)+IF(R465=Datos!$B$79,W465,0)+IF(R466=Datos!$B$79,W466,0))/(IF(R461=Datos!$B$79,1,0)+IF(R462=Datos!$B$79,1,0)+IF(R463=Datos!$B$79,1,0)+IF(R464=Datos!$B$79,1,0)+IF(R465=Datos!$B$79,1,0)+IF(R466=Datos!$B$79,1,0)))</f>
        <v>0</v>
      </c>
      <c r="AA461" s="425" t="str">
        <f>IF(K461="","-",(IF(Z461&gt;0,(IF(K461=Datos!$B$72,Datos!$B$72,IF(AND(K461=Datos!$B$73,Z461&gt;0.49),Datos!$B$72,IF(AND(K461=Datos!$B$74,Z461&gt;0.74),Datos!$B$72,IF(AND(K461=Datos!$B$74,Z461&lt;0.75,Z461&gt;0.49),Datos!$B$73,IF(AND(K461=Datos!$B$75,Z461&gt;0.74),Datos!$B$73,IF(AND(K461=Datos!$B$75,Z461&lt;0.75,Z461&gt;0.49),Datos!$B$74,IF(AND(K461=Datos!$B$76,Z461&gt;0.74),Datos!$B$74,IF(AND(K461=Datos!$B$76,Z461&lt;0.75,Z461&gt;0.49),Datos!$B$75,K461))))))))),K461)))</f>
        <v>-</v>
      </c>
      <c r="AB461" s="428" t="str">
        <f>IF(AND(Y461=Datos!$B$186,AA461=Datos!$B$193),Datos!$D$186,IF(AND(Y461=Datos!$B$186,AA461=Datos!$B$194),Datos!$E$186,IF(AND(Y461=Datos!$B$186,AA461=Datos!$B$195),Datos!$F$186,IF(AND(Y461=Datos!$B$186,AA461=Datos!$B$196),Datos!$G$186,IF(AND(Y461=Datos!$B$186,AA461=Datos!$B$197),Datos!$H$186,IF(AND(Y461=Datos!$B$187,AA461=Datos!$B$193),Datos!$D$187,IF(AND(Y461=Datos!$B$187,AA461=Datos!$B$194),Datos!$E$187,IF(AND(Y461=Datos!$B$187,AA461=Datos!$B$195),Datos!$F$187,IF(AND(Y461=Datos!$B$187,AA461=Datos!$B$196),Datos!$G$187,IF(AND(Y461=Datos!$B$187,AA461=Datos!$B$197),Datos!$H$187,IF(AND(Y461=Datos!$B$188,AA461=Datos!$B$193),Datos!$D$188,IF(AND(Y461=Datos!$B$188,AA461=Datos!$B$194),Datos!$E$188,IF(AND(Y461=Datos!$B$188,AA461=Datos!$B$195),Datos!$F$188,IF(AND(Y461=Datos!$B$188,AA461=Datos!$B$196),Datos!$G$188,IF(AND(Y461=Datos!$B$188,AA461=Datos!$B$197),Datos!$H$188,IF(AND(Y461=Datos!$B$189,AA461=Datos!$B$193),Datos!$D$189,IF(AND(Y461=Datos!$B$189,AA461=Datos!$B$194),Datos!$E$189,IF(AND(Y461=Datos!$B$189,AA461=Datos!$B$195),Datos!$F$189,IF(AND(Y461=Datos!$B$189,AA461=Datos!$B$196),Datos!$G$189,IF(AND(Y461=Datos!$B$189,AA461=Datos!$B$197),Datos!$H$189,IF(AND(Y461=Datos!$B$190,AA461=Datos!$B$193),Datos!$D$190,IF(AND(Y461=Datos!$B$190,AA461=Datos!$B$194),Datos!$E$190,IF(AND(Y461=Datos!$B$190,AA461=Datos!$B$195),Datos!$F$190,IF(AND(Y461=Datos!$B$190,AA461=Datos!$B$196),Datos!$G$190,IF(AND(Y461=Datos!$B$190,AA461=Datos!$B$197),Datos!$H$190,"-")))))))))))))))))))))))))</f>
        <v>-</v>
      </c>
      <c r="AC461" s="61"/>
    </row>
    <row r="462" spans="2:29" s="5" customFormat="1" ht="30" customHeight="1">
      <c r="B462" s="299"/>
      <c r="C462" s="439"/>
      <c r="D462" s="439"/>
      <c r="E462" s="443"/>
      <c r="F462" s="444"/>
      <c r="G462" s="246"/>
      <c r="H462" s="62"/>
      <c r="I462" s="63"/>
      <c r="J462" s="432"/>
      <c r="K462" s="432"/>
      <c r="L462" s="429"/>
      <c r="M462" s="63"/>
      <c r="N462" s="62"/>
      <c r="O462" s="62"/>
      <c r="P462" s="62"/>
      <c r="Q462" s="62"/>
      <c r="R462" s="63"/>
      <c r="S462" s="62"/>
      <c r="T462" s="62"/>
      <c r="U462" s="62"/>
      <c r="V462" s="62"/>
      <c r="W462" s="64">
        <f>((IF(S462=Datos!$B$83,0,IF(S462=Datos!$B$84,5,IF(S462=Datos!$B$85,10,IF(S462=Datos!$B$86,15,IF(S462=Datos!$B$87,20,IF(S462=Datos!$B$88,25,0)))))))/100)+((IF(T462=Datos!$B$83,0,IF(T462=Datos!$B$84,5,IF(T462=Datos!$B$85,10,IF(T462=Datos!$B$86,15,IF(T462=Datos!$B$87,20,IF(T462=Datos!$B$88,25,0)))))))/100)+((IF(U462=Datos!$B$83,0,IF(U462=Datos!$B$84,5,IF(U462=Datos!$B$85,10,IF(U462=Datos!$B$86,15,IF(U462=Datos!$B$87,20,IF(U462=Datos!$B$88,25,0)))))))/100)+((IF(V462=Datos!$B$83,0,IF(V462=Datos!$B$84,5,IF(V462=Datos!$B$85,10,IF(V462=Datos!$B$86,15,IF(V462=Datos!$B$87,20,IF(V462=Datos!$B$88,25,0)))))))/100)</f>
        <v>0</v>
      </c>
      <c r="X462" s="436"/>
      <c r="Y462" s="426"/>
      <c r="Z462" s="423"/>
      <c r="AA462" s="426"/>
      <c r="AB462" s="429"/>
      <c r="AC462" s="65"/>
    </row>
    <row r="463" spans="2:29" s="5" customFormat="1" ht="30" customHeight="1">
      <c r="B463" s="299"/>
      <c r="C463" s="439"/>
      <c r="D463" s="439"/>
      <c r="E463" s="443"/>
      <c r="F463" s="444"/>
      <c r="G463" s="246"/>
      <c r="H463" s="62"/>
      <c r="I463" s="63"/>
      <c r="J463" s="432"/>
      <c r="K463" s="432"/>
      <c r="L463" s="429"/>
      <c r="M463" s="63"/>
      <c r="N463" s="62"/>
      <c r="O463" s="62"/>
      <c r="P463" s="62"/>
      <c r="Q463" s="62"/>
      <c r="R463" s="63"/>
      <c r="S463" s="62"/>
      <c r="T463" s="62"/>
      <c r="U463" s="62"/>
      <c r="V463" s="62"/>
      <c r="W463" s="64">
        <f>((IF(S463=Datos!$B$83,0,IF(S463=Datos!$B$84,5,IF(S463=Datos!$B$85,10,IF(S463=Datos!$B$86,15,IF(S463=Datos!$B$87,20,IF(S463=Datos!$B$88,25,0)))))))/100)+((IF(T463=Datos!$B$83,0,IF(T463=Datos!$B$84,5,IF(T463=Datos!$B$85,10,IF(T463=Datos!$B$86,15,IF(T463=Datos!$B$87,20,IF(T463=Datos!$B$88,25,0)))))))/100)+((IF(U463=Datos!$B$83,0,IF(U463=Datos!$B$84,5,IF(U463=Datos!$B$85,10,IF(U463=Datos!$B$86,15,IF(U463=Datos!$B$87,20,IF(U463=Datos!$B$88,25,0)))))))/100)+((IF(V463=Datos!$B$83,0,IF(V463=Datos!$B$84,5,IF(V463=Datos!$B$85,10,IF(V463=Datos!$B$86,15,IF(V463=Datos!$B$87,20,IF(V463=Datos!$B$88,25,0)))))))/100)</f>
        <v>0</v>
      </c>
      <c r="X463" s="436"/>
      <c r="Y463" s="426"/>
      <c r="Z463" s="423"/>
      <c r="AA463" s="426"/>
      <c r="AB463" s="429"/>
      <c r="AC463" s="65"/>
    </row>
    <row r="464" spans="2:29" s="5" customFormat="1" ht="30" customHeight="1">
      <c r="B464" s="299"/>
      <c r="C464" s="439"/>
      <c r="D464" s="439"/>
      <c r="E464" s="443"/>
      <c r="F464" s="444"/>
      <c r="G464" s="246"/>
      <c r="H464" s="62"/>
      <c r="I464" s="63"/>
      <c r="J464" s="432"/>
      <c r="K464" s="432"/>
      <c r="L464" s="429"/>
      <c r="M464" s="63"/>
      <c r="N464" s="62"/>
      <c r="O464" s="62"/>
      <c r="P464" s="62"/>
      <c r="Q464" s="62"/>
      <c r="R464" s="63"/>
      <c r="S464" s="62"/>
      <c r="T464" s="62"/>
      <c r="U464" s="62"/>
      <c r="V464" s="62"/>
      <c r="W464" s="64">
        <f>((IF(S464=Datos!$B$83,0,IF(S464=Datos!$B$84,5,IF(S464=Datos!$B$85,10,IF(S464=Datos!$B$86,15,IF(S464=Datos!$B$87,20,IF(S464=Datos!$B$88,25,0)))))))/100)+((IF(T464=Datos!$B$83,0,IF(T464=Datos!$B$84,5,IF(T464=Datos!$B$85,10,IF(T464=Datos!$B$86,15,IF(T464=Datos!$B$87,20,IF(T464=Datos!$B$88,25,0)))))))/100)+((IF(U464=Datos!$B$83,0,IF(U464=Datos!$B$84,5,IF(U464=Datos!$B$85,10,IF(U464=Datos!$B$86,15,IF(U464=Datos!$B$87,20,IF(U464=Datos!$B$88,25,0)))))))/100)+((IF(V464=Datos!$B$83,0,IF(V464=Datos!$B$84,5,IF(V464=Datos!$B$85,10,IF(V464=Datos!$B$86,15,IF(V464=Datos!$B$87,20,IF(V464=Datos!$B$88,25,0)))))))/100)</f>
        <v>0</v>
      </c>
      <c r="X464" s="436"/>
      <c r="Y464" s="426"/>
      <c r="Z464" s="423"/>
      <c r="AA464" s="426"/>
      <c r="AB464" s="429"/>
      <c r="AC464" s="65"/>
    </row>
    <row r="465" spans="2:29" s="5" customFormat="1" ht="30" customHeight="1">
      <c r="B465" s="299"/>
      <c r="C465" s="439"/>
      <c r="D465" s="439"/>
      <c r="E465" s="443"/>
      <c r="F465" s="444"/>
      <c r="G465" s="246"/>
      <c r="H465" s="62"/>
      <c r="I465" s="63"/>
      <c r="J465" s="432"/>
      <c r="K465" s="432"/>
      <c r="L465" s="429"/>
      <c r="M465" s="63"/>
      <c r="N465" s="62"/>
      <c r="O465" s="62"/>
      <c r="P465" s="62"/>
      <c r="Q465" s="62"/>
      <c r="R465" s="63"/>
      <c r="S465" s="62"/>
      <c r="T465" s="62"/>
      <c r="U465" s="62"/>
      <c r="V465" s="62"/>
      <c r="W465" s="64">
        <f>((IF(S465=Datos!$B$83,0,IF(S465=Datos!$B$84,5,IF(S465=Datos!$B$85,10,IF(S465=Datos!$B$86,15,IF(S465=Datos!$B$87,20,IF(S465=Datos!$B$88,25,0)))))))/100)+((IF(T465=Datos!$B$83,0,IF(T465=Datos!$B$84,5,IF(T465=Datos!$B$85,10,IF(T465=Datos!$B$86,15,IF(T465=Datos!$B$87,20,IF(T465=Datos!$B$88,25,0)))))))/100)+((IF(U465=Datos!$B$83,0,IF(U465=Datos!$B$84,5,IF(U465=Datos!$B$85,10,IF(U465=Datos!$B$86,15,IF(U465=Datos!$B$87,20,IF(U465=Datos!$B$88,25,0)))))))/100)+((IF(V465=Datos!$B$83,0,IF(V465=Datos!$B$84,5,IF(V465=Datos!$B$85,10,IF(V465=Datos!$B$86,15,IF(V465=Datos!$B$87,20,IF(V465=Datos!$B$88,25,0)))))))/100)</f>
        <v>0</v>
      </c>
      <c r="X465" s="436"/>
      <c r="Y465" s="426"/>
      <c r="Z465" s="423"/>
      <c r="AA465" s="426"/>
      <c r="AB465" s="429"/>
      <c r="AC465" s="65"/>
    </row>
    <row r="466" spans="2:29" s="5" customFormat="1" ht="30" customHeight="1" thickBot="1">
      <c r="B466" s="300"/>
      <c r="C466" s="440"/>
      <c r="D466" s="440"/>
      <c r="E466" s="445"/>
      <c r="F466" s="446"/>
      <c r="G466" s="247"/>
      <c r="H466" s="88"/>
      <c r="I466" s="86"/>
      <c r="J466" s="433"/>
      <c r="K466" s="433"/>
      <c r="L466" s="430"/>
      <c r="M466" s="86"/>
      <c r="N466" s="88"/>
      <c r="O466" s="88"/>
      <c r="P466" s="88"/>
      <c r="Q466" s="88"/>
      <c r="R466" s="86"/>
      <c r="S466" s="88"/>
      <c r="T466" s="88"/>
      <c r="U466" s="88"/>
      <c r="V466" s="88"/>
      <c r="W466" s="87">
        <f>((IF(S466=Datos!$B$83,0,IF(S466=Datos!$B$84,5,IF(S466=Datos!$B$85,10,IF(S466=Datos!$B$86,15,IF(S466=Datos!$B$87,20,IF(S466=Datos!$B$88,25,0)))))))/100)+((IF(T466=Datos!$B$83,0,IF(T466=Datos!$B$84,5,IF(T466=Datos!$B$85,10,IF(T466=Datos!$B$86,15,IF(T466=Datos!$B$87,20,IF(T466=Datos!$B$88,25,0)))))))/100)+((IF(U466=Datos!$B$83,0,IF(U466=Datos!$B$84,5,IF(U466=Datos!$B$85,10,IF(U466=Datos!$B$86,15,IF(U466=Datos!$B$87,20,IF(U466=Datos!$B$88,25,0)))))))/100)+((IF(V466=Datos!$B$83,0,IF(V466=Datos!$B$84,5,IF(V466=Datos!$B$85,10,IF(V466=Datos!$B$86,15,IF(V466=Datos!$B$87,20,IF(V466=Datos!$B$88,25,0)))))))/100)</f>
        <v>0</v>
      </c>
      <c r="X466" s="437"/>
      <c r="Y466" s="427"/>
      <c r="Z466" s="424"/>
      <c r="AA466" s="427"/>
      <c r="AB466" s="430"/>
      <c r="AC466" s="69"/>
    </row>
    <row r="467" spans="2:29" s="5" customFormat="1" ht="30" customHeight="1">
      <c r="B467" s="298" t="str">
        <f>IF(Menú!$C$7="","-",Menú!$C$7)</f>
        <v>-</v>
      </c>
      <c r="C467" s="438"/>
      <c r="D467" s="438" t="str">
        <f>IF(B467="-","-",VLOOKUP(B467,Datos!$B$3:$C$25,2,FALSE))</f>
        <v>-</v>
      </c>
      <c r="E467" s="441"/>
      <c r="F467" s="442"/>
      <c r="G467" s="245"/>
      <c r="H467" s="83"/>
      <c r="I467" s="84"/>
      <c r="J467" s="431"/>
      <c r="K467" s="431"/>
      <c r="L467" s="428" t="str">
        <f>IF(AND(J467=Datos!$B$186,K467=Datos!$B$193),Datos!$D$186,IF(AND(J467=Datos!$B$186,K467=Datos!$B$194),Datos!$E$186,IF(AND(J467=Datos!$B$186,K467=Datos!$B$195),Datos!$F$186,IF(AND(J467=Datos!$B$186,K467=Datos!$B$196),Datos!$G$186,IF(AND(J467=Datos!$B$186,K467=Datos!$B$197),Datos!$H$186,IF(AND(J467=Datos!$B$187,K467=Datos!$B$193),Datos!$D$187,IF(AND(J467=Datos!$B$187,K467=Datos!$B$194),Datos!$E$187,IF(AND(J467=Datos!$B$187,K467=Datos!$B$195),Datos!$F$187,IF(AND(J467=Datos!$B$187,K467=Datos!$B$196),Datos!$G$187,IF(AND(J467=Datos!$B$187,K467=Datos!$B$197),Datos!$H$187,IF(AND(J467=Datos!$B$188,K467=Datos!$B$193),Datos!$D$188,IF(AND(J467=Datos!$B$188,K467=Datos!$B$194),Datos!$E$188,IF(AND(J467=Datos!$B$188,K467=Datos!$B$195),Datos!$F$188,IF(AND(J467=Datos!$B$188,K467=Datos!$B$196),Datos!$G$188,IF(AND(J467=Datos!$B$188,K467=Datos!$B$197),Datos!$H$188,IF(AND(J467=Datos!$B$189,K467=Datos!$B$193),Datos!$D$189,IF(AND(J467=Datos!$B$189,K467=Datos!$B$194),Datos!$E$189,IF(AND(J467=Datos!$B$189,K467=Datos!$B$195),Datos!$F$189,IF(AND(J467=Datos!$B$189,K467=Datos!$B$196),Datos!$G$189,IF(AND(J467=Datos!$B$189,K467=Datos!$B$197),Datos!$H$189,IF(AND(J467=Datos!$B$190,K467=Datos!$B$193),Datos!$D$190,IF(AND(J467=Datos!$B$190,K467=Datos!$B$194),Datos!$E$190,IF(AND(J467=Datos!$B$190,K467=Datos!$B$195),Datos!$F$190,IF(AND(J467=Datos!$B$190,K467=Datos!$B$196),Datos!$G$190,IF(AND(J467=Datos!$B$190,K467=Datos!$B$197),Datos!$H$190,"-")))))))))))))))))))))))))</f>
        <v>-</v>
      </c>
      <c r="M467" s="84"/>
      <c r="N467" s="83"/>
      <c r="O467" s="83"/>
      <c r="P467" s="83"/>
      <c r="Q467" s="83"/>
      <c r="R467" s="84"/>
      <c r="S467" s="83"/>
      <c r="T467" s="83"/>
      <c r="U467" s="83"/>
      <c r="V467" s="83"/>
      <c r="W467" s="82">
        <f>((IF(S467=Datos!$B$83,0,IF(S467=Datos!$B$84,5,IF(S467=Datos!$B$85,10,IF(S467=Datos!$B$86,15,IF(S467=Datos!$B$87,20,IF(S467=Datos!$B$88,25,0)))))))/100)+((IF(T467=Datos!$B$83,0,IF(T467=Datos!$B$84,5,IF(T467=Datos!$B$85,10,IF(T467=Datos!$B$86,15,IF(T467=Datos!$B$87,20,IF(T467=Datos!$B$88,25,0)))))))/100)+((IF(U467=Datos!$B$83,0,IF(U467=Datos!$B$84,5,IF(U467=Datos!$B$85,10,IF(U467=Datos!$B$86,15,IF(U467=Datos!$B$87,20,IF(U467=Datos!$B$88,25,0)))))))/100)+((IF(V467=Datos!$B$83,0,IF(V467=Datos!$B$84,5,IF(V467=Datos!$B$85,10,IF(V467=Datos!$B$86,15,IF(V467=Datos!$B$87,20,IF(V467=Datos!$B$88,25,0)))))))/100)</f>
        <v>0</v>
      </c>
      <c r="X467" s="435">
        <f>IF(ISERROR((IF(R467=Datos!$B$80,W467,0)+IF(R468=Datos!$B$80,W468,0)+IF(R469=Datos!$B$80,W469,0)+IF(R470=Datos!$B$80,W470,0)+IF(R471=Datos!$B$80,W471,0)+IF(R472=Datos!$B$80,W472,0))/(IF(R467=Datos!$B$80,1,0)+IF(R468=Datos!$B$80,1,0)+IF(R469=Datos!$B$80,1,0)+IF(R470=Datos!$B$80,1,0)+IF(R471=Datos!$B$80,1,0)+IF(R472=Datos!$B$80,1,0))),0,(IF(R467=Datos!$B$80,W467,0)+IF(R468=Datos!$B$80,W468,0)+IF(R469=Datos!$B$80,W469,0)+IF(R470=Datos!$B$80,W470,0)+IF(R471=Datos!$B$80,W471,0)+IF(R472=Datos!$B$80,W472,0))/(IF(R467=Datos!$B$80,1,0)+IF(R468=Datos!$B$80,1,0)+IF(R469=Datos!$B$80,1,0)+IF(R470=Datos!$B$80,1,0)+IF(R471=Datos!$B$80,1,0)+IF(R472=Datos!$B$80,1,0)))</f>
        <v>0</v>
      </c>
      <c r="Y467" s="425" t="str">
        <f>IF(J467="","-",(IF(X467&gt;0,(IF(J467=Datos!$B$65,Datos!$B$65,IF(AND(J467=Datos!$B$66,X467&gt;0.49),Datos!$B$65,IF(AND(J467=Datos!$B$67,X467&gt;0.74),Datos!$B$65,IF(AND(J467=Datos!$B$67,X467&lt;0.75,X467&gt;0.49),Datos!$B$66,IF(AND(J467=Datos!$B$68,X467&gt;0.74),Datos!$B$66,IF(AND(J467=Datos!$B$68,X467&lt;0.75,X467&gt;0.49),Datos!$B$67,IF(AND(J467=Datos!$B$69,X467&gt;0.74),Datos!$B$67,IF(AND(J467=Datos!$B$69,X467&lt;0.75,X467&gt;0.49),Datos!$B$68,J467))))))))),J467)))</f>
        <v>-</v>
      </c>
      <c r="Z467" s="422">
        <f>IF(ISERROR((IF(R467=Datos!$B$79,W467,0)+IF(R468=Datos!$B$79,W468,0)+IF(R469=Datos!$B$79,W469,0)+IF(R470=Datos!$B$79,W470,0)+IF(R471=Datos!$B$79,W471,0)+IF(R472=Datos!$B$79,W472,0))/(IF(R467=Datos!$B$79,1,0)+IF(R468=Datos!$B$79,1,0)+IF(R469=Datos!$B$79,1,0)+IF(R470=Datos!$B$79,1,0)+IF(R471=Datos!$B$79,1,0)+IF(R472=Datos!$B$79,1,0))),0,(IF(R467=Datos!$B$79,W467,0)+IF(R468=Datos!$B$79,W468,0)+IF(R469=Datos!$B$79,W469,0)+IF(R470=Datos!$B$79,W470,0)+IF(R471=Datos!$B$79,W471,0)+IF(R472=Datos!$B$79,W472,0))/(IF(R467=Datos!$B$79,1,0)+IF(R468=Datos!$B$79,1,0)+IF(R469=Datos!$B$79,1,0)+IF(R470=Datos!$B$79,1,0)+IF(R471=Datos!$B$79,1,0)+IF(R472=Datos!$B$79,1,0)))</f>
        <v>0</v>
      </c>
      <c r="AA467" s="425" t="str">
        <f>IF(K467="","-",(IF(Z467&gt;0,(IF(K467=Datos!$B$72,Datos!$B$72,IF(AND(K467=Datos!$B$73,Z467&gt;0.49),Datos!$B$72,IF(AND(K467=Datos!$B$74,Z467&gt;0.74),Datos!$B$72,IF(AND(K467=Datos!$B$74,Z467&lt;0.75,Z467&gt;0.49),Datos!$B$73,IF(AND(K467=Datos!$B$75,Z467&gt;0.74),Datos!$B$73,IF(AND(K467=Datos!$B$75,Z467&lt;0.75,Z467&gt;0.49),Datos!$B$74,IF(AND(K467=Datos!$B$76,Z467&gt;0.74),Datos!$B$74,IF(AND(K467=Datos!$B$76,Z467&lt;0.75,Z467&gt;0.49),Datos!$B$75,K467))))))))),K467)))</f>
        <v>-</v>
      </c>
      <c r="AB467" s="428" t="str">
        <f>IF(AND(Y467=Datos!$B$186,AA467=Datos!$B$193),Datos!$D$186,IF(AND(Y467=Datos!$B$186,AA467=Datos!$B$194),Datos!$E$186,IF(AND(Y467=Datos!$B$186,AA467=Datos!$B$195),Datos!$F$186,IF(AND(Y467=Datos!$B$186,AA467=Datos!$B$196),Datos!$G$186,IF(AND(Y467=Datos!$B$186,AA467=Datos!$B$197),Datos!$H$186,IF(AND(Y467=Datos!$B$187,AA467=Datos!$B$193),Datos!$D$187,IF(AND(Y467=Datos!$B$187,AA467=Datos!$B$194),Datos!$E$187,IF(AND(Y467=Datos!$B$187,AA467=Datos!$B$195),Datos!$F$187,IF(AND(Y467=Datos!$B$187,AA467=Datos!$B$196),Datos!$G$187,IF(AND(Y467=Datos!$B$187,AA467=Datos!$B$197),Datos!$H$187,IF(AND(Y467=Datos!$B$188,AA467=Datos!$B$193),Datos!$D$188,IF(AND(Y467=Datos!$B$188,AA467=Datos!$B$194),Datos!$E$188,IF(AND(Y467=Datos!$B$188,AA467=Datos!$B$195),Datos!$F$188,IF(AND(Y467=Datos!$B$188,AA467=Datos!$B$196),Datos!$G$188,IF(AND(Y467=Datos!$B$188,AA467=Datos!$B$197),Datos!$H$188,IF(AND(Y467=Datos!$B$189,AA467=Datos!$B$193),Datos!$D$189,IF(AND(Y467=Datos!$B$189,AA467=Datos!$B$194),Datos!$E$189,IF(AND(Y467=Datos!$B$189,AA467=Datos!$B$195),Datos!$F$189,IF(AND(Y467=Datos!$B$189,AA467=Datos!$B$196),Datos!$G$189,IF(AND(Y467=Datos!$B$189,AA467=Datos!$B$197),Datos!$H$189,IF(AND(Y467=Datos!$B$190,AA467=Datos!$B$193),Datos!$D$190,IF(AND(Y467=Datos!$B$190,AA467=Datos!$B$194),Datos!$E$190,IF(AND(Y467=Datos!$B$190,AA467=Datos!$B$195),Datos!$F$190,IF(AND(Y467=Datos!$B$190,AA467=Datos!$B$196),Datos!$G$190,IF(AND(Y467=Datos!$B$190,AA467=Datos!$B$197),Datos!$H$190,"-")))))))))))))))))))))))))</f>
        <v>-</v>
      </c>
      <c r="AC467" s="61"/>
    </row>
    <row r="468" spans="2:29" s="5" customFormat="1" ht="30" customHeight="1">
      <c r="B468" s="299"/>
      <c r="C468" s="439"/>
      <c r="D468" s="439"/>
      <c r="E468" s="443"/>
      <c r="F468" s="444"/>
      <c r="G468" s="246"/>
      <c r="H468" s="62"/>
      <c r="I468" s="63"/>
      <c r="J468" s="432"/>
      <c r="K468" s="432"/>
      <c r="L468" s="429"/>
      <c r="M468" s="63"/>
      <c r="N468" s="62"/>
      <c r="O468" s="62"/>
      <c r="P468" s="62"/>
      <c r="Q468" s="62"/>
      <c r="R468" s="63"/>
      <c r="S468" s="62"/>
      <c r="T468" s="62"/>
      <c r="U468" s="62"/>
      <c r="V468" s="62"/>
      <c r="W468" s="64">
        <f>((IF(S468=Datos!$B$83,0,IF(S468=Datos!$B$84,5,IF(S468=Datos!$B$85,10,IF(S468=Datos!$B$86,15,IF(S468=Datos!$B$87,20,IF(S468=Datos!$B$88,25,0)))))))/100)+((IF(T468=Datos!$B$83,0,IF(T468=Datos!$B$84,5,IF(T468=Datos!$B$85,10,IF(T468=Datos!$B$86,15,IF(T468=Datos!$B$87,20,IF(T468=Datos!$B$88,25,0)))))))/100)+((IF(U468=Datos!$B$83,0,IF(U468=Datos!$B$84,5,IF(U468=Datos!$B$85,10,IF(U468=Datos!$B$86,15,IF(U468=Datos!$B$87,20,IF(U468=Datos!$B$88,25,0)))))))/100)+((IF(V468=Datos!$B$83,0,IF(V468=Datos!$B$84,5,IF(V468=Datos!$B$85,10,IF(V468=Datos!$B$86,15,IF(V468=Datos!$B$87,20,IF(V468=Datos!$B$88,25,0)))))))/100)</f>
        <v>0</v>
      </c>
      <c r="X468" s="436"/>
      <c r="Y468" s="426"/>
      <c r="Z468" s="423"/>
      <c r="AA468" s="426"/>
      <c r="AB468" s="429"/>
      <c r="AC468" s="65"/>
    </row>
    <row r="469" spans="2:29" s="5" customFormat="1" ht="30" customHeight="1">
      <c r="B469" s="299"/>
      <c r="C469" s="439"/>
      <c r="D469" s="439"/>
      <c r="E469" s="443"/>
      <c r="F469" s="444"/>
      <c r="G469" s="246"/>
      <c r="H469" s="62"/>
      <c r="I469" s="63"/>
      <c r="J469" s="432"/>
      <c r="K469" s="432"/>
      <c r="L469" s="429"/>
      <c r="M469" s="63"/>
      <c r="N469" s="62"/>
      <c r="O469" s="62"/>
      <c r="P469" s="62"/>
      <c r="Q469" s="62"/>
      <c r="R469" s="63"/>
      <c r="S469" s="62"/>
      <c r="T469" s="62"/>
      <c r="U469" s="62"/>
      <c r="V469" s="62"/>
      <c r="W469" s="64">
        <f>((IF(S469=Datos!$B$83,0,IF(S469=Datos!$B$84,5,IF(S469=Datos!$B$85,10,IF(S469=Datos!$B$86,15,IF(S469=Datos!$B$87,20,IF(S469=Datos!$B$88,25,0)))))))/100)+((IF(T469=Datos!$B$83,0,IF(T469=Datos!$B$84,5,IF(T469=Datos!$B$85,10,IF(T469=Datos!$B$86,15,IF(T469=Datos!$B$87,20,IF(T469=Datos!$B$88,25,0)))))))/100)+((IF(U469=Datos!$B$83,0,IF(U469=Datos!$B$84,5,IF(U469=Datos!$B$85,10,IF(U469=Datos!$B$86,15,IF(U469=Datos!$B$87,20,IF(U469=Datos!$B$88,25,0)))))))/100)+((IF(V469=Datos!$B$83,0,IF(V469=Datos!$B$84,5,IF(V469=Datos!$B$85,10,IF(V469=Datos!$B$86,15,IF(V469=Datos!$B$87,20,IF(V469=Datos!$B$88,25,0)))))))/100)</f>
        <v>0</v>
      </c>
      <c r="X469" s="436"/>
      <c r="Y469" s="426"/>
      <c r="Z469" s="423"/>
      <c r="AA469" s="426"/>
      <c r="AB469" s="429"/>
      <c r="AC469" s="65"/>
    </row>
    <row r="470" spans="2:29" s="5" customFormat="1" ht="30" customHeight="1">
      <c r="B470" s="299"/>
      <c r="C470" s="439"/>
      <c r="D470" s="439"/>
      <c r="E470" s="443"/>
      <c r="F470" s="444"/>
      <c r="G470" s="246"/>
      <c r="H470" s="62"/>
      <c r="I470" s="63"/>
      <c r="J470" s="432"/>
      <c r="K470" s="432"/>
      <c r="L470" s="429"/>
      <c r="M470" s="63"/>
      <c r="N470" s="62"/>
      <c r="O470" s="62"/>
      <c r="P470" s="62"/>
      <c r="Q470" s="62"/>
      <c r="R470" s="63"/>
      <c r="S470" s="62"/>
      <c r="T470" s="62"/>
      <c r="U470" s="62"/>
      <c r="V470" s="62"/>
      <c r="W470" s="64">
        <f>((IF(S470=Datos!$B$83,0,IF(S470=Datos!$B$84,5,IF(S470=Datos!$B$85,10,IF(S470=Datos!$B$86,15,IF(S470=Datos!$B$87,20,IF(S470=Datos!$B$88,25,0)))))))/100)+((IF(T470=Datos!$B$83,0,IF(T470=Datos!$B$84,5,IF(T470=Datos!$B$85,10,IF(T470=Datos!$B$86,15,IF(T470=Datos!$B$87,20,IF(T470=Datos!$B$88,25,0)))))))/100)+((IF(U470=Datos!$B$83,0,IF(U470=Datos!$B$84,5,IF(U470=Datos!$B$85,10,IF(U470=Datos!$B$86,15,IF(U470=Datos!$B$87,20,IF(U470=Datos!$B$88,25,0)))))))/100)+((IF(V470=Datos!$B$83,0,IF(V470=Datos!$B$84,5,IF(V470=Datos!$B$85,10,IF(V470=Datos!$B$86,15,IF(V470=Datos!$B$87,20,IF(V470=Datos!$B$88,25,0)))))))/100)</f>
        <v>0</v>
      </c>
      <c r="X470" s="436"/>
      <c r="Y470" s="426"/>
      <c r="Z470" s="423"/>
      <c r="AA470" s="426"/>
      <c r="AB470" s="429"/>
      <c r="AC470" s="65"/>
    </row>
    <row r="471" spans="2:29" s="5" customFormat="1" ht="30" customHeight="1">
      <c r="B471" s="299"/>
      <c r="C471" s="439"/>
      <c r="D471" s="439"/>
      <c r="E471" s="443"/>
      <c r="F471" s="444"/>
      <c r="G471" s="246"/>
      <c r="H471" s="62"/>
      <c r="I471" s="63"/>
      <c r="J471" s="432"/>
      <c r="K471" s="432"/>
      <c r="L471" s="429"/>
      <c r="M471" s="63"/>
      <c r="N471" s="62"/>
      <c r="O471" s="62"/>
      <c r="P471" s="62"/>
      <c r="Q471" s="62"/>
      <c r="R471" s="63"/>
      <c r="S471" s="62"/>
      <c r="T471" s="62"/>
      <c r="U471" s="62"/>
      <c r="V471" s="62"/>
      <c r="W471" s="64">
        <f>((IF(S471=Datos!$B$83,0,IF(S471=Datos!$B$84,5,IF(S471=Datos!$B$85,10,IF(S471=Datos!$B$86,15,IF(S471=Datos!$B$87,20,IF(S471=Datos!$B$88,25,0)))))))/100)+((IF(T471=Datos!$B$83,0,IF(T471=Datos!$B$84,5,IF(T471=Datos!$B$85,10,IF(T471=Datos!$B$86,15,IF(T471=Datos!$B$87,20,IF(T471=Datos!$B$88,25,0)))))))/100)+((IF(U471=Datos!$B$83,0,IF(U471=Datos!$B$84,5,IF(U471=Datos!$B$85,10,IF(U471=Datos!$B$86,15,IF(U471=Datos!$B$87,20,IF(U471=Datos!$B$88,25,0)))))))/100)+((IF(V471=Datos!$B$83,0,IF(V471=Datos!$B$84,5,IF(V471=Datos!$B$85,10,IF(V471=Datos!$B$86,15,IF(V471=Datos!$B$87,20,IF(V471=Datos!$B$88,25,0)))))))/100)</f>
        <v>0</v>
      </c>
      <c r="X471" s="436"/>
      <c r="Y471" s="426"/>
      <c r="Z471" s="423"/>
      <c r="AA471" s="426"/>
      <c r="AB471" s="429"/>
      <c r="AC471" s="65"/>
    </row>
    <row r="472" spans="2:29" s="5" customFormat="1" ht="30" customHeight="1" thickBot="1">
      <c r="B472" s="300"/>
      <c r="C472" s="440"/>
      <c r="D472" s="440"/>
      <c r="E472" s="445"/>
      <c r="F472" s="446"/>
      <c r="G472" s="247"/>
      <c r="H472" s="88"/>
      <c r="I472" s="86"/>
      <c r="J472" s="433"/>
      <c r="K472" s="433"/>
      <c r="L472" s="430"/>
      <c r="M472" s="86"/>
      <c r="N472" s="88"/>
      <c r="O472" s="88"/>
      <c r="P472" s="88"/>
      <c r="Q472" s="88"/>
      <c r="R472" s="86"/>
      <c r="S472" s="88"/>
      <c r="T472" s="88"/>
      <c r="U472" s="88"/>
      <c r="V472" s="88"/>
      <c r="W472" s="87">
        <f>((IF(S472=Datos!$B$83,0,IF(S472=Datos!$B$84,5,IF(S472=Datos!$B$85,10,IF(S472=Datos!$B$86,15,IF(S472=Datos!$B$87,20,IF(S472=Datos!$B$88,25,0)))))))/100)+((IF(T472=Datos!$B$83,0,IF(T472=Datos!$B$84,5,IF(T472=Datos!$B$85,10,IF(T472=Datos!$B$86,15,IF(T472=Datos!$B$87,20,IF(T472=Datos!$B$88,25,0)))))))/100)+((IF(U472=Datos!$B$83,0,IF(U472=Datos!$B$84,5,IF(U472=Datos!$B$85,10,IF(U472=Datos!$B$86,15,IF(U472=Datos!$B$87,20,IF(U472=Datos!$B$88,25,0)))))))/100)+((IF(V472=Datos!$B$83,0,IF(V472=Datos!$B$84,5,IF(V472=Datos!$B$85,10,IF(V472=Datos!$B$86,15,IF(V472=Datos!$B$87,20,IF(V472=Datos!$B$88,25,0)))))))/100)</f>
        <v>0</v>
      </c>
      <c r="X472" s="437"/>
      <c r="Y472" s="427"/>
      <c r="Z472" s="424"/>
      <c r="AA472" s="427"/>
      <c r="AB472" s="430"/>
      <c r="AC472" s="69"/>
    </row>
    <row r="473" spans="2:29" s="5" customFormat="1" ht="30" customHeight="1">
      <c r="B473" s="298" t="str">
        <f>IF(Menú!$C$7="","-",Menú!$C$7)</f>
        <v>-</v>
      </c>
      <c r="C473" s="438"/>
      <c r="D473" s="438" t="str">
        <f>IF(B473="-","-",VLOOKUP(B473,Datos!$B$3:$C$25,2,FALSE))</f>
        <v>-</v>
      </c>
      <c r="E473" s="441"/>
      <c r="F473" s="442"/>
      <c r="G473" s="245"/>
      <c r="H473" s="83"/>
      <c r="I473" s="84"/>
      <c r="J473" s="431"/>
      <c r="K473" s="431"/>
      <c r="L473" s="428" t="str">
        <f>IF(AND(J473=Datos!$B$186,K473=Datos!$B$193),Datos!$D$186,IF(AND(J473=Datos!$B$186,K473=Datos!$B$194),Datos!$E$186,IF(AND(J473=Datos!$B$186,K473=Datos!$B$195),Datos!$F$186,IF(AND(J473=Datos!$B$186,K473=Datos!$B$196),Datos!$G$186,IF(AND(J473=Datos!$B$186,K473=Datos!$B$197),Datos!$H$186,IF(AND(J473=Datos!$B$187,K473=Datos!$B$193),Datos!$D$187,IF(AND(J473=Datos!$B$187,K473=Datos!$B$194),Datos!$E$187,IF(AND(J473=Datos!$B$187,K473=Datos!$B$195),Datos!$F$187,IF(AND(J473=Datos!$B$187,K473=Datos!$B$196),Datos!$G$187,IF(AND(J473=Datos!$B$187,K473=Datos!$B$197),Datos!$H$187,IF(AND(J473=Datos!$B$188,K473=Datos!$B$193),Datos!$D$188,IF(AND(J473=Datos!$B$188,K473=Datos!$B$194),Datos!$E$188,IF(AND(J473=Datos!$B$188,K473=Datos!$B$195),Datos!$F$188,IF(AND(J473=Datos!$B$188,K473=Datos!$B$196),Datos!$G$188,IF(AND(J473=Datos!$B$188,K473=Datos!$B$197),Datos!$H$188,IF(AND(J473=Datos!$B$189,K473=Datos!$B$193),Datos!$D$189,IF(AND(J473=Datos!$B$189,K473=Datos!$B$194),Datos!$E$189,IF(AND(J473=Datos!$B$189,K473=Datos!$B$195),Datos!$F$189,IF(AND(J473=Datos!$B$189,K473=Datos!$B$196),Datos!$G$189,IF(AND(J473=Datos!$B$189,K473=Datos!$B$197),Datos!$H$189,IF(AND(J473=Datos!$B$190,K473=Datos!$B$193),Datos!$D$190,IF(AND(J473=Datos!$B$190,K473=Datos!$B$194),Datos!$E$190,IF(AND(J473=Datos!$B$190,K473=Datos!$B$195),Datos!$F$190,IF(AND(J473=Datos!$B$190,K473=Datos!$B$196),Datos!$G$190,IF(AND(J473=Datos!$B$190,K473=Datos!$B$197),Datos!$H$190,"-")))))))))))))))))))))))))</f>
        <v>-</v>
      </c>
      <c r="M473" s="84"/>
      <c r="N473" s="83"/>
      <c r="O473" s="83"/>
      <c r="P473" s="83"/>
      <c r="Q473" s="83"/>
      <c r="R473" s="84"/>
      <c r="S473" s="83"/>
      <c r="T473" s="83"/>
      <c r="U473" s="83"/>
      <c r="V473" s="83"/>
      <c r="W473" s="82">
        <f>((IF(S473=Datos!$B$83,0,IF(S473=Datos!$B$84,5,IF(S473=Datos!$B$85,10,IF(S473=Datos!$B$86,15,IF(S473=Datos!$B$87,20,IF(S473=Datos!$B$88,25,0)))))))/100)+((IF(T473=Datos!$B$83,0,IF(T473=Datos!$B$84,5,IF(T473=Datos!$B$85,10,IF(T473=Datos!$B$86,15,IF(T473=Datos!$B$87,20,IF(T473=Datos!$B$88,25,0)))))))/100)+((IF(U473=Datos!$B$83,0,IF(U473=Datos!$B$84,5,IF(U473=Datos!$B$85,10,IF(U473=Datos!$B$86,15,IF(U473=Datos!$B$87,20,IF(U473=Datos!$B$88,25,0)))))))/100)+((IF(V473=Datos!$B$83,0,IF(V473=Datos!$B$84,5,IF(V473=Datos!$B$85,10,IF(V473=Datos!$B$86,15,IF(V473=Datos!$B$87,20,IF(V473=Datos!$B$88,25,0)))))))/100)</f>
        <v>0</v>
      </c>
      <c r="X473" s="435">
        <f>IF(ISERROR((IF(R473=Datos!$B$80,W473,0)+IF(R474=Datos!$B$80,W474,0)+IF(R475=Datos!$B$80,W475,0)+IF(R476=Datos!$B$80,W476,0)+IF(R477=Datos!$B$80,W477,0)+IF(R478=Datos!$B$80,W478,0))/(IF(R473=Datos!$B$80,1,0)+IF(R474=Datos!$B$80,1,0)+IF(R475=Datos!$B$80,1,0)+IF(R476=Datos!$B$80,1,0)+IF(R477=Datos!$B$80,1,0)+IF(R478=Datos!$B$80,1,0))),0,(IF(R473=Datos!$B$80,W473,0)+IF(R474=Datos!$B$80,W474,0)+IF(R475=Datos!$B$80,W475,0)+IF(R476=Datos!$B$80,W476,0)+IF(R477=Datos!$B$80,W477,0)+IF(R478=Datos!$B$80,W478,0))/(IF(R473=Datos!$B$80,1,0)+IF(R474=Datos!$B$80,1,0)+IF(R475=Datos!$B$80,1,0)+IF(R476=Datos!$B$80,1,0)+IF(R477=Datos!$B$80,1,0)+IF(R478=Datos!$B$80,1,0)))</f>
        <v>0</v>
      </c>
      <c r="Y473" s="425" t="str">
        <f>IF(J473="","-",(IF(X473&gt;0,(IF(J473=Datos!$B$65,Datos!$B$65,IF(AND(J473=Datos!$B$66,X473&gt;0.49),Datos!$B$65,IF(AND(J473=Datos!$B$67,X473&gt;0.74),Datos!$B$65,IF(AND(J473=Datos!$B$67,X473&lt;0.75,X473&gt;0.49),Datos!$B$66,IF(AND(J473=Datos!$B$68,X473&gt;0.74),Datos!$B$66,IF(AND(J473=Datos!$B$68,X473&lt;0.75,X473&gt;0.49),Datos!$B$67,IF(AND(J473=Datos!$B$69,X473&gt;0.74),Datos!$B$67,IF(AND(J473=Datos!$B$69,X473&lt;0.75,X473&gt;0.49),Datos!$B$68,J473))))))))),J473)))</f>
        <v>-</v>
      </c>
      <c r="Z473" s="422">
        <f>IF(ISERROR((IF(R473=Datos!$B$79,W473,0)+IF(R474=Datos!$B$79,W474,0)+IF(R475=Datos!$B$79,W475,0)+IF(R476=Datos!$B$79,W476,0)+IF(R477=Datos!$B$79,W477,0)+IF(R478=Datos!$B$79,W478,0))/(IF(R473=Datos!$B$79,1,0)+IF(R474=Datos!$B$79,1,0)+IF(R475=Datos!$B$79,1,0)+IF(R476=Datos!$B$79,1,0)+IF(R477=Datos!$B$79,1,0)+IF(R478=Datos!$B$79,1,0))),0,(IF(R473=Datos!$B$79,W473,0)+IF(R474=Datos!$B$79,W474,0)+IF(R475=Datos!$B$79,W475,0)+IF(R476=Datos!$B$79,W476,0)+IF(R477=Datos!$B$79,W477,0)+IF(R478=Datos!$B$79,W478,0))/(IF(R473=Datos!$B$79,1,0)+IF(R474=Datos!$B$79,1,0)+IF(R475=Datos!$B$79,1,0)+IF(R476=Datos!$B$79,1,0)+IF(R477=Datos!$B$79,1,0)+IF(R478=Datos!$B$79,1,0)))</f>
        <v>0</v>
      </c>
      <c r="AA473" s="425" t="str">
        <f>IF(K473="","-",(IF(Z473&gt;0,(IF(K473=Datos!$B$72,Datos!$B$72,IF(AND(K473=Datos!$B$73,Z473&gt;0.49),Datos!$B$72,IF(AND(K473=Datos!$B$74,Z473&gt;0.74),Datos!$B$72,IF(AND(K473=Datos!$B$74,Z473&lt;0.75,Z473&gt;0.49),Datos!$B$73,IF(AND(K473=Datos!$B$75,Z473&gt;0.74),Datos!$B$73,IF(AND(K473=Datos!$B$75,Z473&lt;0.75,Z473&gt;0.49),Datos!$B$74,IF(AND(K473=Datos!$B$76,Z473&gt;0.74),Datos!$B$74,IF(AND(K473=Datos!$B$76,Z473&lt;0.75,Z473&gt;0.49),Datos!$B$75,K473))))))))),K473)))</f>
        <v>-</v>
      </c>
      <c r="AB473" s="428" t="str">
        <f>IF(AND(Y473=Datos!$B$186,AA473=Datos!$B$193),Datos!$D$186,IF(AND(Y473=Datos!$B$186,AA473=Datos!$B$194),Datos!$E$186,IF(AND(Y473=Datos!$B$186,AA473=Datos!$B$195),Datos!$F$186,IF(AND(Y473=Datos!$B$186,AA473=Datos!$B$196),Datos!$G$186,IF(AND(Y473=Datos!$B$186,AA473=Datos!$B$197),Datos!$H$186,IF(AND(Y473=Datos!$B$187,AA473=Datos!$B$193),Datos!$D$187,IF(AND(Y473=Datos!$B$187,AA473=Datos!$B$194),Datos!$E$187,IF(AND(Y473=Datos!$B$187,AA473=Datos!$B$195),Datos!$F$187,IF(AND(Y473=Datos!$B$187,AA473=Datos!$B$196),Datos!$G$187,IF(AND(Y473=Datos!$B$187,AA473=Datos!$B$197),Datos!$H$187,IF(AND(Y473=Datos!$B$188,AA473=Datos!$B$193),Datos!$D$188,IF(AND(Y473=Datos!$B$188,AA473=Datos!$B$194),Datos!$E$188,IF(AND(Y473=Datos!$B$188,AA473=Datos!$B$195),Datos!$F$188,IF(AND(Y473=Datos!$B$188,AA473=Datos!$B$196),Datos!$G$188,IF(AND(Y473=Datos!$B$188,AA473=Datos!$B$197),Datos!$H$188,IF(AND(Y473=Datos!$B$189,AA473=Datos!$B$193),Datos!$D$189,IF(AND(Y473=Datos!$B$189,AA473=Datos!$B$194),Datos!$E$189,IF(AND(Y473=Datos!$B$189,AA473=Datos!$B$195),Datos!$F$189,IF(AND(Y473=Datos!$B$189,AA473=Datos!$B$196),Datos!$G$189,IF(AND(Y473=Datos!$B$189,AA473=Datos!$B$197),Datos!$H$189,IF(AND(Y473=Datos!$B$190,AA473=Datos!$B$193),Datos!$D$190,IF(AND(Y473=Datos!$B$190,AA473=Datos!$B$194),Datos!$E$190,IF(AND(Y473=Datos!$B$190,AA473=Datos!$B$195),Datos!$F$190,IF(AND(Y473=Datos!$B$190,AA473=Datos!$B$196),Datos!$G$190,IF(AND(Y473=Datos!$B$190,AA473=Datos!$B$197),Datos!$H$190,"-")))))))))))))))))))))))))</f>
        <v>-</v>
      </c>
      <c r="AC473" s="61"/>
    </row>
    <row r="474" spans="2:29" s="5" customFormat="1" ht="30" customHeight="1">
      <c r="B474" s="299"/>
      <c r="C474" s="439"/>
      <c r="D474" s="439"/>
      <c r="E474" s="443"/>
      <c r="F474" s="444"/>
      <c r="G474" s="246"/>
      <c r="H474" s="62"/>
      <c r="I474" s="63"/>
      <c r="J474" s="432"/>
      <c r="K474" s="432"/>
      <c r="L474" s="429"/>
      <c r="M474" s="63"/>
      <c r="N474" s="62"/>
      <c r="O474" s="62"/>
      <c r="P474" s="62"/>
      <c r="Q474" s="62"/>
      <c r="R474" s="63"/>
      <c r="S474" s="62"/>
      <c r="T474" s="62"/>
      <c r="U474" s="62"/>
      <c r="V474" s="62"/>
      <c r="W474" s="64">
        <f>((IF(S474=Datos!$B$83,0,IF(S474=Datos!$B$84,5,IF(S474=Datos!$B$85,10,IF(S474=Datos!$B$86,15,IF(S474=Datos!$B$87,20,IF(S474=Datos!$B$88,25,0)))))))/100)+((IF(T474=Datos!$B$83,0,IF(T474=Datos!$B$84,5,IF(T474=Datos!$B$85,10,IF(T474=Datos!$B$86,15,IF(T474=Datos!$B$87,20,IF(T474=Datos!$B$88,25,0)))))))/100)+((IF(U474=Datos!$B$83,0,IF(U474=Datos!$B$84,5,IF(U474=Datos!$B$85,10,IF(U474=Datos!$B$86,15,IF(U474=Datos!$B$87,20,IF(U474=Datos!$B$88,25,0)))))))/100)+((IF(V474=Datos!$B$83,0,IF(V474=Datos!$B$84,5,IF(V474=Datos!$B$85,10,IF(V474=Datos!$B$86,15,IF(V474=Datos!$B$87,20,IF(V474=Datos!$B$88,25,0)))))))/100)</f>
        <v>0</v>
      </c>
      <c r="X474" s="436"/>
      <c r="Y474" s="426"/>
      <c r="Z474" s="423"/>
      <c r="AA474" s="426"/>
      <c r="AB474" s="429"/>
      <c r="AC474" s="65"/>
    </row>
    <row r="475" spans="2:29" s="5" customFormat="1" ht="30" customHeight="1">
      <c r="B475" s="299"/>
      <c r="C475" s="439"/>
      <c r="D475" s="439"/>
      <c r="E475" s="443"/>
      <c r="F475" s="444"/>
      <c r="G475" s="246"/>
      <c r="H475" s="62"/>
      <c r="I475" s="63"/>
      <c r="J475" s="432"/>
      <c r="K475" s="432"/>
      <c r="L475" s="429"/>
      <c r="M475" s="63"/>
      <c r="N475" s="62"/>
      <c r="O475" s="62"/>
      <c r="P475" s="62"/>
      <c r="Q475" s="62"/>
      <c r="R475" s="63"/>
      <c r="S475" s="62"/>
      <c r="T475" s="62"/>
      <c r="U475" s="62"/>
      <c r="V475" s="62"/>
      <c r="W475" s="64">
        <f>((IF(S475=Datos!$B$83,0,IF(S475=Datos!$B$84,5,IF(S475=Datos!$B$85,10,IF(S475=Datos!$B$86,15,IF(S475=Datos!$B$87,20,IF(S475=Datos!$B$88,25,0)))))))/100)+((IF(T475=Datos!$B$83,0,IF(T475=Datos!$B$84,5,IF(T475=Datos!$B$85,10,IF(T475=Datos!$B$86,15,IF(T475=Datos!$B$87,20,IF(T475=Datos!$B$88,25,0)))))))/100)+((IF(U475=Datos!$B$83,0,IF(U475=Datos!$B$84,5,IF(U475=Datos!$B$85,10,IF(U475=Datos!$B$86,15,IF(U475=Datos!$B$87,20,IF(U475=Datos!$B$88,25,0)))))))/100)+((IF(V475=Datos!$B$83,0,IF(V475=Datos!$B$84,5,IF(V475=Datos!$B$85,10,IF(V475=Datos!$B$86,15,IF(V475=Datos!$B$87,20,IF(V475=Datos!$B$88,25,0)))))))/100)</f>
        <v>0</v>
      </c>
      <c r="X475" s="436"/>
      <c r="Y475" s="426"/>
      <c r="Z475" s="423"/>
      <c r="AA475" s="426"/>
      <c r="AB475" s="429"/>
      <c r="AC475" s="65"/>
    </row>
    <row r="476" spans="2:29" s="5" customFormat="1" ht="30" customHeight="1">
      <c r="B476" s="299"/>
      <c r="C476" s="439"/>
      <c r="D476" s="439"/>
      <c r="E476" s="443"/>
      <c r="F476" s="444"/>
      <c r="G476" s="246"/>
      <c r="H476" s="62"/>
      <c r="I476" s="63"/>
      <c r="J476" s="432"/>
      <c r="K476" s="432"/>
      <c r="L476" s="429"/>
      <c r="M476" s="63"/>
      <c r="N476" s="62"/>
      <c r="O476" s="62"/>
      <c r="P476" s="62"/>
      <c r="Q476" s="62"/>
      <c r="R476" s="63"/>
      <c r="S476" s="62"/>
      <c r="T476" s="62"/>
      <c r="U476" s="62"/>
      <c r="V476" s="62"/>
      <c r="W476" s="64">
        <f>((IF(S476=Datos!$B$83,0,IF(S476=Datos!$B$84,5,IF(S476=Datos!$B$85,10,IF(S476=Datos!$B$86,15,IF(S476=Datos!$B$87,20,IF(S476=Datos!$B$88,25,0)))))))/100)+((IF(T476=Datos!$B$83,0,IF(T476=Datos!$B$84,5,IF(T476=Datos!$B$85,10,IF(T476=Datos!$B$86,15,IF(T476=Datos!$B$87,20,IF(T476=Datos!$B$88,25,0)))))))/100)+((IF(U476=Datos!$B$83,0,IF(U476=Datos!$B$84,5,IF(U476=Datos!$B$85,10,IF(U476=Datos!$B$86,15,IF(U476=Datos!$B$87,20,IF(U476=Datos!$B$88,25,0)))))))/100)+((IF(V476=Datos!$B$83,0,IF(V476=Datos!$B$84,5,IF(V476=Datos!$B$85,10,IF(V476=Datos!$B$86,15,IF(V476=Datos!$B$87,20,IF(V476=Datos!$B$88,25,0)))))))/100)</f>
        <v>0</v>
      </c>
      <c r="X476" s="436"/>
      <c r="Y476" s="426"/>
      <c r="Z476" s="423"/>
      <c r="AA476" s="426"/>
      <c r="AB476" s="429"/>
      <c r="AC476" s="65"/>
    </row>
    <row r="477" spans="2:29" s="5" customFormat="1" ht="30" customHeight="1">
      <c r="B477" s="299"/>
      <c r="C477" s="439"/>
      <c r="D477" s="439"/>
      <c r="E477" s="443"/>
      <c r="F477" s="444"/>
      <c r="G477" s="246"/>
      <c r="H477" s="62"/>
      <c r="I477" s="63"/>
      <c r="J477" s="432"/>
      <c r="K477" s="432"/>
      <c r="L477" s="429"/>
      <c r="M477" s="63"/>
      <c r="N477" s="62"/>
      <c r="O477" s="62"/>
      <c r="P477" s="62"/>
      <c r="Q477" s="62"/>
      <c r="R477" s="63"/>
      <c r="S477" s="62"/>
      <c r="T477" s="62"/>
      <c r="U477" s="62"/>
      <c r="V477" s="62"/>
      <c r="W477" s="64">
        <f>((IF(S477=Datos!$B$83,0,IF(S477=Datos!$B$84,5,IF(S477=Datos!$B$85,10,IF(S477=Datos!$B$86,15,IF(S477=Datos!$B$87,20,IF(S477=Datos!$B$88,25,0)))))))/100)+((IF(T477=Datos!$B$83,0,IF(T477=Datos!$B$84,5,IF(T477=Datos!$B$85,10,IF(T477=Datos!$B$86,15,IF(T477=Datos!$B$87,20,IF(T477=Datos!$B$88,25,0)))))))/100)+((IF(U477=Datos!$B$83,0,IF(U477=Datos!$B$84,5,IF(U477=Datos!$B$85,10,IF(U477=Datos!$B$86,15,IF(U477=Datos!$B$87,20,IF(U477=Datos!$B$88,25,0)))))))/100)+((IF(V477=Datos!$B$83,0,IF(V477=Datos!$B$84,5,IF(V477=Datos!$B$85,10,IF(V477=Datos!$B$86,15,IF(V477=Datos!$B$87,20,IF(V477=Datos!$B$88,25,0)))))))/100)</f>
        <v>0</v>
      </c>
      <c r="X477" s="436"/>
      <c r="Y477" s="426"/>
      <c r="Z477" s="423"/>
      <c r="AA477" s="426"/>
      <c r="AB477" s="429"/>
      <c r="AC477" s="65"/>
    </row>
    <row r="478" spans="2:29" s="5" customFormat="1" ht="30" customHeight="1" thickBot="1">
      <c r="B478" s="300"/>
      <c r="C478" s="440"/>
      <c r="D478" s="440"/>
      <c r="E478" s="445"/>
      <c r="F478" s="446"/>
      <c r="G478" s="247"/>
      <c r="H478" s="88"/>
      <c r="I478" s="86"/>
      <c r="J478" s="433"/>
      <c r="K478" s="433"/>
      <c r="L478" s="430"/>
      <c r="M478" s="86"/>
      <c r="N478" s="88"/>
      <c r="O478" s="88"/>
      <c r="P478" s="88"/>
      <c r="Q478" s="88"/>
      <c r="R478" s="86"/>
      <c r="S478" s="88"/>
      <c r="T478" s="88"/>
      <c r="U478" s="88"/>
      <c r="V478" s="88"/>
      <c r="W478" s="87">
        <f>((IF(S478=Datos!$B$83,0,IF(S478=Datos!$B$84,5,IF(S478=Datos!$B$85,10,IF(S478=Datos!$B$86,15,IF(S478=Datos!$B$87,20,IF(S478=Datos!$B$88,25,0)))))))/100)+((IF(T478=Datos!$B$83,0,IF(T478=Datos!$B$84,5,IF(T478=Datos!$B$85,10,IF(T478=Datos!$B$86,15,IF(T478=Datos!$B$87,20,IF(T478=Datos!$B$88,25,0)))))))/100)+((IF(U478=Datos!$B$83,0,IF(U478=Datos!$B$84,5,IF(U478=Datos!$B$85,10,IF(U478=Datos!$B$86,15,IF(U478=Datos!$B$87,20,IF(U478=Datos!$B$88,25,0)))))))/100)+((IF(V478=Datos!$B$83,0,IF(V478=Datos!$B$84,5,IF(V478=Datos!$B$85,10,IF(V478=Datos!$B$86,15,IF(V478=Datos!$B$87,20,IF(V478=Datos!$B$88,25,0)))))))/100)</f>
        <v>0</v>
      </c>
      <c r="X478" s="437"/>
      <c r="Y478" s="427"/>
      <c r="Z478" s="424"/>
      <c r="AA478" s="427"/>
      <c r="AB478" s="430"/>
      <c r="AC478" s="69"/>
    </row>
    <row r="479" spans="2:29" s="5" customFormat="1" ht="30" customHeight="1">
      <c r="B479" s="298" t="str">
        <f>IF(Menú!$C$7="","-",Menú!$C$7)</f>
        <v>-</v>
      </c>
      <c r="C479" s="438"/>
      <c r="D479" s="438" t="str">
        <f>IF(B479="-","-",VLOOKUP(B479,Datos!$B$3:$C$25,2,FALSE))</f>
        <v>-</v>
      </c>
      <c r="E479" s="441"/>
      <c r="F479" s="442"/>
      <c r="G479" s="245"/>
      <c r="H479" s="83"/>
      <c r="I479" s="84"/>
      <c r="J479" s="431"/>
      <c r="K479" s="431"/>
      <c r="L479" s="428" t="str">
        <f>IF(AND(J479=Datos!$B$186,K479=Datos!$B$193),Datos!$D$186,IF(AND(J479=Datos!$B$186,K479=Datos!$B$194),Datos!$E$186,IF(AND(J479=Datos!$B$186,K479=Datos!$B$195),Datos!$F$186,IF(AND(J479=Datos!$B$186,K479=Datos!$B$196),Datos!$G$186,IF(AND(J479=Datos!$B$186,K479=Datos!$B$197),Datos!$H$186,IF(AND(J479=Datos!$B$187,K479=Datos!$B$193),Datos!$D$187,IF(AND(J479=Datos!$B$187,K479=Datos!$B$194),Datos!$E$187,IF(AND(J479=Datos!$B$187,K479=Datos!$B$195),Datos!$F$187,IF(AND(J479=Datos!$B$187,K479=Datos!$B$196),Datos!$G$187,IF(AND(J479=Datos!$B$187,K479=Datos!$B$197),Datos!$H$187,IF(AND(J479=Datos!$B$188,K479=Datos!$B$193),Datos!$D$188,IF(AND(J479=Datos!$B$188,K479=Datos!$B$194),Datos!$E$188,IF(AND(J479=Datos!$B$188,K479=Datos!$B$195),Datos!$F$188,IF(AND(J479=Datos!$B$188,K479=Datos!$B$196),Datos!$G$188,IF(AND(J479=Datos!$B$188,K479=Datos!$B$197),Datos!$H$188,IF(AND(J479=Datos!$B$189,K479=Datos!$B$193),Datos!$D$189,IF(AND(J479=Datos!$B$189,K479=Datos!$B$194),Datos!$E$189,IF(AND(J479=Datos!$B$189,K479=Datos!$B$195),Datos!$F$189,IF(AND(J479=Datos!$B$189,K479=Datos!$B$196),Datos!$G$189,IF(AND(J479=Datos!$B$189,K479=Datos!$B$197),Datos!$H$189,IF(AND(J479=Datos!$B$190,K479=Datos!$B$193),Datos!$D$190,IF(AND(J479=Datos!$B$190,K479=Datos!$B$194),Datos!$E$190,IF(AND(J479=Datos!$B$190,K479=Datos!$B$195),Datos!$F$190,IF(AND(J479=Datos!$B$190,K479=Datos!$B$196),Datos!$G$190,IF(AND(J479=Datos!$B$190,K479=Datos!$B$197),Datos!$H$190,"-")))))))))))))))))))))))))</f>
        <v>-</v>
      </c>
      <c r="M479" s="84"/>
      <c r="N479" s="83"/>
      <c r="O479" s="83"/>
      <c r="P479" s="83"/>
      <c r="Q479" s="83"/>
      <c r="R479" s="84"/>
      <c r="S479" s="83"/>
      <c r="T479" s="83"/>
      <c r="U479" s="83"/>
      <c r="V479" s="83"/>
      <c r="W479" s="82">
        <f>((IF(S479=Datos!$B$83,0,IF(S479=Datos!$B$84,5,IF(S479=Datos!$B$85,10,IF(S479=Datos!$B$86,15,IF(S479=Datos!$B$87,20,IF(S479=Datos!$B$88,25,0)))))))/100)+((IF(T479=Datos!$B$83,0,IF(T479=Datos!$B$84,5,IF(T479=Datos!$B$85,10,IF(T479=Datos!$B$86,15,IF(T479=Datos!$B$87,20,IF(T479=Datos!$B$88,25,0)))))))/100)+((IF(U479=Datos!$B$83,0,IF(U479=Datos!$B$84,5,IF(U479=Datos!$B$85,10,IF(U479=Datos!$B$86,15,IF(U479=Datos!$B$87,20,IF(U479=Datos!$B$88,25,0)))))))/100)+((IF(V479=Datos!$B$83,0,IF(V479=Datos!$B$84,5,IF(V479=Datos!$B$85,10,IF(V479=Datos!$B$86,15,IF(V479=Datos!$B$87,20,IF(V479=Datos!$B$88,25,0)))))))/100)</f>
        <v>0</v>
      </c>
      <c r="X479" s="435">
        <f>IF(ISERROR((IF(R479=Datos!$B$80,W479,0)+IF(R480=Datos!$B$80,W480,0)+IF(R481=Datos!$B$80,W481,0)+IF(R482=Datos!$B$80,W482,0)+IF(R483=Datos!$B$80,W483,0)+IF(R484=Datos!$B$80,W484,0))/(IF(R479=Datos!$B$80,1,0)+IF(R480=Datos!$B$80,1,0)+IF(R481=Datos!$B$80,1,0)+IF(R482=Datos!$B$80,1,0)+IF(R483=Datos!$B$80,1,0)+IF(R484=Datos!$B$80,1,0))),0,(IF(R479=Datos!$B$80,W479,0)+IF(R480=Datos!$B$80,W480,0)+IF(R481=Datos!$B$80,W481,0)+IF(R482=Datos!$B$80,W482,0)+IF(R483=Datos!$B$80,W483,0)+IF(R484=Datos!$B$80,W484,0))/(IF(R479=Datos!$B$80,1,0)+IF(R480=Datos!$B$80,1,0)+IF(R481=Datos!$B$80,1,0)+IF(R482=Datos!$B$80,1,0)+IF(R483=Datos!$B$80,1,0)+IF(R484=Datos!$B$80,1,0)))</f>
        <v>0</v>
      </c>
      <c r="Y479" s="425" t="str">
        <f>IF(J479="","-",(IF(X479&gt;0,(IF(J479=Datos!$B$65,Datos!$B$65,IF(AND(J479=Datos!$B$66,X479&gt;0.49),Datos!$B$65,IF(AND(J479=Datos!$B$67,X479&gt;0.74),Datos!$B$65,IF(AND(J479=Datos!$B$67,X479&lt;0.75,X479&gt;0.49),Datos!$B$66,IF(AND(J479=Datos!$B$68,X479&gt;0.74),Datos!$B$66,IF(AND(J479=Datos!$B$68,X479&lt;0.75,X479&gt;0.49),Datos!$B$67,IF(AND(J479=Datos!$B$69,X479&gt;0.74),Datos!$B$67,IF(AND(J479=Datos!$B$69,X479&lt;0.75,X479&gt;0.49),Datos!$B$68,J479))))))))),J479)))</f>
        <v>-</v>
      </c>
      <c r="Z479" s="422">
        <f>IF(ISERROR((IF(R479=Datos!$B$79,W479,0)+IF(R480=Datos!$B$79,W480,0)+IF(R481=Datos!$B$79,W481,0)+IF(R482=Datos!$B$79,W482,0)+IF(R483=Datos!$B$79,W483,0)+IF(R484=Datos!$B$79,W484,0))/(IF(R479=Datos!$B$79,1,0)+IF(R480=Datos!$B$79,1,0)+IF(R481=Datos!$B$79,1,0)+IF(R482=Datos!$B$79,1,0)+IF(R483=Datos!$B$79,1,0)+IF(R484=Datos!$B$79,1,0))),0,(IF(R479=Datos!$B$79,W479,0)+IF(R480=Datos!$B$79,W480,0)+IF(R481=Datos!$B$79,W481,0)+IF(R482=Datos!$B$79,W482,0)+IF(R483=Datos!$B$79,W483,0)+IF(R484=Datos!$B$79,W484,0))/(IF(R479=Datos!$B$79,1,0)+IF(R480=Datos!$B$79,1,0)+IF(R481=Datos!$B$79,1,0)+IF(R482=Datos!$B$79,1,0)+IF(R483=Datos!$B$79,1,0)+IF(R484=Datos!$B$79,1,0)))</f>
        <v>0</v>
      </c>
      <c r="AA479" s="425" t="str">
        <f>IF(K479="","-",(IF(Z479&gt;0,(IF(K479=Datos!$B$72,Datos!$B$72,IF(AND(K479=Datos!$B$73,Z479&gt;0.49),Datos!$B$72,IF(AND(K479=Datos!$B$74,Z479&gt;0.74),Datos!$B$72,IF(AND(K479=Datos!$B$74,Z479&lt;0.75,Z479&gt;0.49),Datos!$B$73,IF(AND(K479=Datos!$B$75,Z479&gt;0.74),Datos!$B$73,IF(AND(K479=Datos!$B$75,Z479&lt;0.75,Z479&gt;0.49),Datos!$B$74,IF(AND(K479=Datos!$B$76,Z479&gt;0.74),Datos!$B$74,IF(AND(K479=Datos!$B$76,Z479&lt;0.75,Z479&gt;0.49),Datos!$B$75,K479))))))))),K479)))</f>
        <v>-</v>
      </c>
      <c r="AB479" s="428" t="str">
        <f>IF(AND(Y479=Datos!$B$186,AA479=Datos!$B$193),Datos!$D$186,IF(AND(Y479=Datos!$B$186,AA479=Datos!$B$194),Datos!$E$186,IF(AND(Y479=Datos!$B$186,AA479=Datos!$B$195),Datos!$F$186,IF(AND(Y479=Datos!$B$186,AA479=Datos!$B$196),Datos!$G$186,IF(AND(Y479=Datos!$B$186,AA479=Datos!$B$197),Datos!$H$186,IF(AND(Y479=Datos!$B$187,AA479=Datos!$B$193),Datos!$D$187,IF(AND(Y479=Datos!$B$187,AA479=Datos!$B$194),Datos!$E$187,IF(AND(Y479=Datos!$B$187,AA479=Datos!$B$195),Datos!$F$187,IF(AND(Y479=Datos!$B$187,AA479=Datos!$B$196),Datos!$G$187,IF(AND(Y479=Datos!$B$187,AA479=Datos!$B$197),Datos!$H$187,IF(AND(Y479=Datos!$B$188,AA479=Datos!$B$193),Datos!$D$188,IF(AND(Y479=Datos!$B$188,AA479=Datos!$B$194),Datos!$E$188,IF(AND(Y479=Datos!$B$188,AA479=Datos!$B$195),Datos!$F$188,IF(AND(Y479=Datos!$B$188,AA479=Datos!$B$196),Datos!$G$188,IF(AND(Y479=Datos!$B$188,AA479=Datos!$B$197),Datos!$H$188,IF(AND(Y479=Datos!$B$189,AA479=Datos!$B$193),Datos!$D$189,IF(AND(Y479=Datos!$B$189,AA479=Datos!$B$194),Datos!$E$189,IF(AND(Y479=Datos!$B$189,AA479=Datos!$B$195),Datos!$F$189,IF(AND(Y479=Datos!$B$189,AA479=Datos!$B$196),Datos!$G$189,IF(AND(Y479=Datos!$B$189,AA479=Datos!$B$197),Datos!$H$189,IF(AND(Y479=Datos!$B$190,AA479=Datos!$B$193),Datos!$D$190,IF(AND(Y479=Datos!$B$190,AA479=Datos!$B$194),Datos!$E$190,IF(AND(Y479=Datos!$B$190,AA479=Datos!$B$195),Datos!$F$190,IF(AND(Y479=Datos!$B$190,AA479=Datos!$B$196),Datos!$G$190,IF(AND(Y479=Datos!$B$190,AA479=Datos!$B$197),Datos!$H$190,"-")))))))))))))))))))))))))</f>
        <v>-</v>
      </c>
      <c r="AC479" s="61"/>
    </row>
    <row r="480" spans="2:29" s="5" customFormat="1" ht="30" customHeight="1">
      <c r="B480" s="299"/>
      <c r="C480" s="439"/>
      <c r="D480" s="439"/>
      <c r="E480" s="443"/>
      <c r="F480" s="444"/>
      <c r="G480" s="246"/>
      <c r="H480" s="62"/>
      <c r="I480" s="63"/>
      <c r="J480" s="432"/>
      <c r="K480" s="432"/>
      <c r="L480" s="429"/>
      <c r="M480" s="63"/>
      <c r="N480" s="62"/>
      <c r="O480" s="62"/>
      <c r="P480" s="62"/>
      <c r="Q480" s="62"/>
      <c r="R480" s="63"/>
      <c r="S480" s="62"/>
      <c r="T480" s="62"/>
      <c r="U480" s="62"/>
      <c r="V480" s="62"/>
      <c r="W480" s="64">
        <f>((IF(S480=Datos!$B$83,0,IF(S480=Datos!$B$84,5,IF(S480=Datos!$B$85,10,IF(S480=Datos!$B$86,15,IF(S480=Datos!$B$87,20,IF(S480=Datos!$B$88,25,0)))))))/100)+((IF(T480=Datos!$B$83,0,IF(T480=Datos!$B$84,5,IF(T480=Datos!$B$85,10,IF(T480=Datos!$B$86,15,IF(T480=Datos!$B$87,20,IF(T480=Datos!$B$88,25,0)))))))/100)+((IF(U480=Datos!$B$83,0,IF(U480=Datos!$B$84,5,IF(U480=Datos!$B$85,10,IF(U480=Datos!$B$86,15,IF(U480=Datos!$B$87,20,IF(U480=Datos!$B$88,25,0)))))))/100)+((IF(V480=Datos!$B$83,0,IF(V480=Datos!$B$84,5,IF(V480=Datos!$B$85,10,IF(V480=Datos!$B$86,15,IF(V480=Datos!$B$87,20,IF(V480=Datos!$B$88,25,0)))))))/100)</f>
        <v>0</v>
      </c>
      <c r="X480" s="436"/>
      <c r="Y480" s="426"/>
      <c r="Z480" s="423"/>
      <c r="AA480" s="426"/>
      <c r="AB480" s="429"/>
      <c r="AC480" s="65"/>
    </row>
    <row r="481" spans="2:29" s="5" customFormat="1" ht="30" customHeight="1">
      <c r="B481" s="299"/>
      <c r="C481" s="439"/>
      <c r="D481" s="439"/>
      <c r="E481" s="443"/>
      <c r="F481" s="444"/>
      <c r="G481" s="246"/>
      <c r="H481" s="62"/>
      <c r="I481" s="63"/>
      <c r="J481" s="432"/>
      <c r="K481" s="432"/>
      <c r="L481" s="429"/>
      <c r="M481" s="63"/>
      <c r="N481" s="62"/>
      <c r="O481" s="62"/>
      <c r="P481" s="62"/>
      <c r="Q481" s="62"/>
      <c r="R481" s="63"/>
      <c r="S481" s="62"/>
      <c r="T481" s="62"/>
      <c r="U481" s="62"/>
      <c r="V481" s="62"/>
      <c r="W481" s="64">
        <f>((IF(S481=Datos!$B$83,0,IF(S481=Datos!$B$84,5,IF(S481=Datos!$B$85,10,IF(S481=Datos!$B$86,15,IF(S481=Datos!$B$87,20,IF(S481=Datos!$B$88,25,0)))))))/100)+((IF(T481=Datos!$B$83,0,IF(T481=Datos!$B$84,5,IF(T481=Datos!$B$85,10,IF(T481=Datos!$B$86,15,IF(T481=Datos!$B$87,20,IF(T481=Datos!$B$88,25,0)))))))/100)+((IF(U481=Datos!$B$83,0,IF(U481=Datos!$B$84,5,IF(U481=Datos!$B$85,10,IF(U481=Datos!$B$86,15,IF(U481=Datos!$B$87,20,IF(U481=Datos!$B$88,25,0)))))))/100)+((IF(V481=Datos!$B$83,0,IF(V481=Datos!$B$84,5,IF(V481=Datos!$B$85,10,IF(V481=Datos!$B$86,15,IF(V481=Datos!$B$87,20,IF(V481=Datos!$B$88,25,0)))))))/100)</f>
        <v>0</v>
      </c>
      <c r="X481" s="436"/>
      <c r="Y481" s="426"/>
      <c r="Z481" s="423"/>
      <c r="AA481" s="426"/>
      <c r="AB481" s="429"/>
      <c r="AC481" s="65"/>
    </row>
    <row r="482" spans="2:29" s="5" customFormat="1" ht="30" customHeight="1">
      <c r="B482" s="299"/>
      <c r="C482" s="439"/>
      <c r="D482" s="439"/>
      <c r="E482" s="443"/>
      <c r="F482" s="444"/>
      <c r="G482" s="246"/>
      <c r="H482" s="62"/>
      <c r="I482" s="63"/>
      <c r="J482" s="432"/>
      <c r="K482" s="432"/>
      <c r="L482" s="429"/>
      <c r="M482" s="63"/>
      <c r="N482" s="62"/>
      <c r="O482" s="62"/>
      <c r="P482" s="62"/>
      <c r="Q482" s="62"/>
      <c r="R482" s="63"/>
      <c r="S482" s="62"/>
      <c r="T482" s="62"/>
      <c r="U482" s="62"/>
      <c r="V482" s="62"/>
      <c r="W482" s="64">
        <f>((IF(S482=Datos!$B$83,0,IF(S482=Datos!$B$84,5,IF(S482=Datos!$B$85,10,IF(S482=Datos!$B$86,15,IF(S482=Datos!$B$87,20,IF(S482=Datos!$B$88,25,0)))))))/100)+((IF(T482=Datos!$B$83,0,IF(T482=Datos!$B$84,5,IF(T482=Datos!$B$85,10,IF(T482=Datos!$B$86,15,IF(T482=Datos!$B$87,20,IF(T482=Datos!$B$88,25,0)))))))/100)+((IF(U482=Datos!$B$83,0,IF(U482=Datos!$B$84,5,IF(U482=Datos!$B$85,10,IF(U482=Datos!$B$86,15,IF(U482=Datos!$B$87,20,IF(U482=Datos!$B$88,25,0)))))))/100)+((IF(V482=Datos!$B$83,0,IF(V482=Datos!$B$84,5,IF(V482=Datos!$B$85,10,IF(V482=Datos!$B$86,15,IF(V482=Datos!$B$87,20,IF(V482=Datos!$B$88,25,0)))))))/100)</f>
        <v>0</v>
      </c>
      <c r="X482" s="436"/>
      <c r="Y482" s="426"/>
      <c r="Z482" s="423"/>
      <c r="AA482" s="426"/>
      <c r="AB482" s="429"/>
      <c r="AC482" s="65"/>
    </row>
    <row r="483" spans="2:29" s="5" customFormat="1" ht="30" customHeight="1">
      <c r="B483" s="299"/>
      <c r="C483" s="439"/>
      <c r="D483" s="439"/>
      <c r="E483" s="443"/>
      <c r="F483" s="444"/>
      <c r="G483" s="246"/>
      <c r="H483" s="62"/>
      <c r="I483" s="63"/>
      <c r="J483" s="432"/>
      <c r="K483" s="432"/>
      <c r="L483" s="429"/>
      <c r="M483" s="63"/>
      <c r="N483" s="62"/>
      <c r="O483" s="62"/>
      <c r="P483" s="62"/>
      <c r="Q483" s="62"/>
      <c r="R483" s="63"/>
      <c r="S483" s="62"/>
      <c r="T483" s="62"/>
      <c r="U483" s="62"/>
      <c r="V483" s="62"/>
      <c r="W483" s="64">
        <f>((IF(S483=Datos!$B$83,0,IF(S483=Datos!$B$84,5,IF(S483=Datos!$B$85,10,IF(S483=Datos!$B$86,15,IF(S483=Datos!$B$87,20,IF(S483=Datos!$B$88,25,0)))))))/100)+((IF(T483=Datos!$B$83,0,IF(T483=Datos!$B$84,5,IF(T483=Datos!$B$85,10,IF(T483=Datos!$B$86,15,IF(T483=Datos!$B$87,20,IF(T483=Datos!$B$88,25,0)))))))/100)+((IF(U483=Datos!$B$83,0,IF(U483=Datos!$B$84,5,IF(U483=Datos!$B$85,10,IF(U483=Datos!$B$86,15,IF(U483=Datos!$B$87,20,IF(U483=Datos!$B$88,25,0)))))))/100)+((IF(V483=Datos!$B$83,0,IF(V483=Datos!$B$84,5,IF(V483=Datos!$B$85,10,IF(V483=Datos!$B$86,15,IF(V483=Datos!$B$87,20,IF(V483=Datos!$B$88,25,0)))))))/100)</f>
        <v>0</v>
      </c>
      <c r="X483" s="436"/>
      <c r="Y483" s="426"/>
      <c r="Z483" s="423"/>
      <c r="AA483" s="426"/>
      <c r="AB483" s="429"/>
      <c r="AC483" s="65"/>
    </row>
    <row r="484" spans="2:29" s="5" customFormat="1" ht="30" customHeight="1" thickBot="1">
      <c r="B484" s="300"/>
      <c r="C484" s="440"/>
      <c r="D484" s="440"/>
      <c r="E484" s="445"/>
      <c r="F484" s="446"/>
      <c r="G484" s="247"/>
      <c r="H484" s="88"/>
      <c r="I484" s="86"/>
      <c r="J484" s="433"/>
      <c r="K484" s="433"/>
      <c r="L484" s="430"/>
      <c r="M484" s="86"/>
      <c r="N484" s="88"/>
      <c r="O484" s="88"/>
      <c r="P484" s="88"/>
      <c r="Q484" s="88"/>
      <c r="R484" s="86"/>
      <c r="S484" s="88"/>
      <c r="T484" s="88"/>
      <c r="U484" s="88"/>
      <c r="V484" s="88"/>
      <c r="W484" s="87">
        <f>((IF(S484=Datos!$B$83,0,IF(S484=Datos!$B$84,5,IF(S484=Datos!$B$85,10,IF(S484=Datos!$B$86,15,IF(S484=Datos!$B$87,20,IF(S484=Datos!$B$88,25,0)))))))/100)+((IF(T484=Datos!$B$83,0,IF(T484=Datos!$B$84,5,IF(T484=Datos!$B$85,10,IF(T484=Datos!$B$86,15,IF(T484=Datos!$B$87,20,IF(T484=Datos!$B$88,25,0)))))))/100)+((IF(U484=Datos!$B$83,0,IF(U484=Datos!$B$84,5,IF(U484=Datos!$B$85,10,IF(U484=Datos!$B$86,15,IF(U484=Datos!$B$87,20,IF(U484=Datos!$B$88,25,0)))))))/100)+((IF(V484=Datos!$B$83,0,IF(V484=Datos!$B$84,5,IF(V484=Datos!$B$85,10,IF(V484=Datos!$B$86,15,IF(V484=Datos!$B$87,20,IF(V484=Datos!$B$88,25,0)))))))/100)</f>
        <v>0</v>
      </c>
      <c r="X484" s="437"/>
      <c r="Y484" s="427"/>
      <c r="Z484" s="424"/>
      <c r="AA484" s="427"/>
      <c r="AB484" s="430"/>
      <c r="AC484" s="69"/>
    </row>
    <row r="485" spans="2:29" s="5" customFormat="1" ht="30" customHeight="1">
      <c r="B485" s="298" t="str">
        <f>IF(Menú!$C$7="","-",Menú!$C$7)</f>
        <v>-</v>
      </c>
      <c r="C485" s="438"/>
      <c r="D485" s="438" t="str">
        <f>IF(B485="-","-",VLOOKUP(B485,Datos!$B$3:$C$25,2,FALSE))</f>
        <v>-</v>
      </c>
      <c r="E485" s="441"/>
      <c r="F485" s="442"/>
      <c r="G485" s="245"/>
      <c r="H485" s="83"/>
      <c r="I485" s="84"/>
      <c r="J485" s="431"/>
      <c r="K485" s="431"/>
      <c r="L485" s="428" t="str">
        <f>IF(AND(J485=Datos!$B$186,K485=Datos!$B$193),Datos!$D$186,IF(AND(J485=Datos!$B$186,K485=Datos!$B$194),Datos!$E$186,IF(AND(J485=Datos!$B$186,K485=Datos!$B$195),Datos!$F$186,IF(AND(J485=Datos!$B$186,K485=Datos!$B$196),Datos!$G$186,IF(AND(J485=Datos!$B$186,K485=Datos!$B$197),Datos!$H$186,IF(AND(J485=Datos!$B$187,K485=Datos!$B$193),Datos!$D$187,IF(AND(J485=Datos!$B$187,K485=Datos!$B$194),Datos!$E$187,IF(AND(J485=Datos!$B$187,K485=Datos!$B$195),Datos!$F$187,IF(AND(J485=Datos!$B$187,K485=Datos!$B$196),Datos!$G$187,IF(AND(J485=Datos!$B$187,K485=Datos!$B$197),Datos!$H$187,IF(AND(J485=Datos!$B$188,K485=Datos!$B$193),Datos!$D$188,IF(AND(J485=Datos!$B$188,K485=Datos!$B$194),Datos!$E$188,IF(AND(J485=Datos!$B$188,K485=Datos!$B$195),Datos!$F$188,IF(AND(J485=Datos!$B$188,K485=Datos!$B$196),Datos!$G$188,IF(AND(J485=Datos!$B$188,K485=Datos!$B$197),Datos!$H$188,IF(AND(J485=Datos!$B$189,K485=Datos!$B$193),Datos!$D$189,IF(AND(J485=Datos!$B$189,K485=Datos!$B$194),Datos!$E$189,IF(AND(J485=Datos!$B$189,K485=Datos!$B$195),Datos!$F$189,IF(AND(J485=Datos!$B$189,K485=Datos!$B$196),Datos!$G$189,IF(AND(J485=Datos!$B$189,K485=Datos!$B$197),Datos!$H$189,IF(AND(J485=Datos!$B$190,K485=Datos!$B$193),Datos!$D$190,IF(AND(J485=Datos!$B$190,K485=Datos!$B$194),Datos!$E$190,IF(AND(J485=Datos!$B$190,K485=Datos!$B$195),Datos!$F$190,IF(AND(J485=Datos!$B$190,K485=Datos!$B$196),Datos!$G$190,IF(AND(J485=Datos!$B$190,K485=Datos!$B$197),Datos!$H$190,"-")))))))))))))))))))))))))</f>
        <v>-</v>
      </c>
      <c r="M485" s="84"/>
      <c r="N485" s="83"/>
      <c r="O485" s="83"/>
      <c r="P485" s="83"/>
      <c r="Q485" s="83"/>
      <c r="R485" s="84"/>
      <c r="S485" s="83"/>
      <c r="T485" s="83"/>
      <c r="U485" s="83"/>
      <c r="V485" s="83"/>
      <c r="W485" s="82">
        <f>((IF(S485=Datos!$B$83,0,IF(S485=Datos!$B$84,5,IF(S485=Datos!$B$85,10,IF(S485=Datos!$B$86,15,IF(S485=Datos!$B$87,20,IF(S485=Datos!$B$88,25,0)))))))/100)+((IF(T485=Datos!$B$83,0,IF(T485=Datos!$B$84,5,IF(T485=Datos!$B$85,10,IF(T485=Datos!$B$86,15,IF(T485=Datos!$B$87,20,IF(T485=Datos!$B$88,25,0)))))))/100)+((IF(U485=Datos!$B$83,0,IF(U485=Datos!$B$84,5,IF(U485=Datos!$B$85,10,IF(U485=Datos!$B$86,15,IF(U485=Datos!$B$87,20,IF(U485=Datos!$B$88,25,0)))))))/100)+((IF(V485=Datos!$B$83,0,IF(V485=Datos!$B$84,5,IF(V485=Datos!$B$85,10,IF(V485=Datos!$B$86,15,IF(V485=Datos!$B$87,20,IF(V485=Datos!$B$88,25,0)))))))/100)</f>
        <v>0</v>
      </c>
      <c r="X485" s="435">
        <f>IF(ISERROR((IF(R485=Datos!$B$80,W485,0)+IF(R486=Datos!$B$80,W486,0)+IF(R487=Datos!$B$80,W487,0)+IF(R488=Datos!$B$80,W488,0)+IF(R489=Datos!$B$80,W489,0)+IF(R490=Datos!$B$80,W490,0))/(IF(R485=Datos!$B$80,1,0)+IF(R486=Datos!$B$80,1,0)+IF(R487=Datos!$B$80,1,0)+IF(R488=Datos!$B$80,1,0)+IF(R489=Datos!$B$80,1,0)+IF(R490=Datos!$B$80,1,0))),0,(IF(R485=Datos!$B$80,W485,0)+IF(R486=Datos!$B$80,W486,0)+IF(R487=Datos!$B$80,W487,0)+IF(R488=Datos!$B$80,W488,0)+IF(R489=Datos!$B$80,W489,0)+IF(R490=Datos!$B$80,W490,0))/(IF(R485=Datos!$B$80,1,0)+IF(R486=Datos!$B$80,1,0)+IF(R487=Datos!$B$80,1,0)+IF(R488=Datos!$B$80,1,0)+IF(R489=Datos!$B$80,1,0)+IF(R490=Datos!$B$80,1,0)))</f>
        <v>0</v>
      </c>
      <c r="Y485" s="425" t="str">
        <f>IF(J485="","-",(IF(X485&gt;0,(IF(J485=Datos!$B$65,Datos!$B$65,IF(AND(J485=Datos!$B$66,X485&gt;0.49),Datos!$B$65,IF(AND(J485=Datos!$B$67,X485&gt;0.74),Datos!$B$65,IF(AND(J485=Datos!$B$67,X485&lt;0.75,X485&gt;0.49),Datos!$B$66,IF(AND(J485=Datos!$B$68,X485&gt;0.74),Datos!$B$66,IF(AND(J485=Datos!$B$68,X485&lt;0.75,X485&gt;0.49),Datos!$B$67,IF(AND(J485=Datos!$B$69,X485&gt;0.74),Datos!$B$67,IF(AND(J485=Datos!$B$69,X485&lt;0.75,X485&gt;0.49),Datos!$B$68,J485))))))))),J485)))</f>
        <v>-</v>
      </c>
      <c r="Z485" s="422">
        <f>IF(ISERROR((IF(R485=Datos!$B$79,W485,0)+IF(R486=Datos!$B$79,W486,0)+IF(R487=Datos!$B$79,W487,0)+IF(R488=Datos!$B$79,W488,0)+IF(R489=Datos!$B$79,W489,0)+IF(R490=Datos!$B$79,W490,0))/(IF(R485=Datos!$B$79,1,0)+IF(R486=Datos!$B$79,1,0)+IF(R487=Datos!$B$79,1,0)+IF(R488=Datos!$B$79,1,0)+IF(R489=Datos!$B$79,1,0)+IF(R490=Datos!$B$79,1,0))),0,(IF(R485=Datos!$B$79,W485,0)+IF(R486=Datos!$B$79,W486,0)+IF(R487=Datos!$B$79,W487,0)+IF(R488=Datos!$B$79,W488,0)+IF(R489=Datos!$B$79,W489,0)+IF(R490=Datos!$B$79,W490,0))/(IF(R485=Datos!$B$79,1,0)+IF(R486=Datos!$B$79,1,0)+IF(R487=Datos!$B$79,1,0)+IF(R488=Datos!$B$79,1,0)+IF(R489=Datos!$B$79,1,0)+IF(R490=Datos!$B$79,1,0)))</f>
        <v>0</v>
      </c>
      <c r="AA485" s="425" t="str">
        <f>IF(K485="","-",(IF(Z485&gt;0,(IF(K485=Datos!$B$72,Datos!$B$72,IF(AND(K485=Datos!$B$73,Z485&gt;0.49),Datos!$B$72,IF(AND(K485=Datos!$B$74,Z485&gt;0.74),Datos!$B$72,IF(AND(K485=Datos!$B$74,Z485&lt;0.75,Z485&gt;0.49),Datos!$B$73,IF(AND(K485=Datos!$B$75,Z485&gt;0.74),Datos!$B$73,IF(AND(K485=Datos!$B$75,Z485&lt;0.75,Z485&gt;0.49),Datos!$B$74,IF(AND(K485=Datos!$B$76,Z485&gt;0.74),Datos!$B$74,IF(AND(K485=Datos!$B$76,Z485&lt;0.75,Z485&gt;0.49),Datos!$B$75,K485))))))))),K485)))</f>
        <v>-</v>
      </c>
      <c r="AB485" s="428" t="str">
        <f>IF(AND(Y485=Datos!$B$186,AA485=Datos!$B$193),Datos!$D$186,IF(AND(Y485=Datos!$B$186,AA485=Datos!$B$194),Datos!$E$186,IF(AND(Y485=Datos!$B$186,AA485=Datos!$B$195),Datos!$F$186,IF(AND(Y485=Datos!$B$186,AA485=Datos!$B$196),Datos!$G$186,IF(AND(Y485=Datos!$B$186,AA485=Datos!$B$197),Datos!$H$186,IF(AND(Y485=Datos!$B$187,AA485=Datos!$B$193),Datos!$D$187,IF(AND(Y485=Datos!$B$187,AA485=Datos!$B$194),Datos!$E$187,IF(AND(Y485=Datos!$B$187,AA485=Datos!$B$195),Datos!$F$187,IF(AND(Y485=Datos!$B$187,AA485=Datos!$B$196),Datos!$G$187,IF(AND(Y485=Datos!$B$187,AA485=Datos!$B$197),Datos!$H$187,IF(AND(Y485=Datos!$B$188,AA485=Datos!$B$193),Datos!$D$188,IF(AND(Y485=Datos!$B$188,AA485=Datos!$B$194),Datos!$E$188,IF(AND(Y485=Datos!$B$188,AA485=Datos!$B$195),Datos!$F$188,IF(AND(Y485=Datos!$B$188,AA485=Datos!$B$196),Datos!$G$188,IF(AND(Y485=Datos!$B$188,AA485=Datos!$B$197),Datos!$H$188,IF(AND(Y485=Datos!$B$189,AA485=Datos!$B$193),Datos!$D$189,IF(AND(Y485=Datos!$B$189,AA485=Datos!$B$194),Datos!$E$189,IF(AND(Y485=Datos!$B$189,AA485=Datos!$B$195),Datos!$F$189,IF(AND(Y485=Datos!$B$189,AA485=Datos!$B$196),Datos!$G$189,IF(AND(Y485=Datos!$B$189,AA485=Datos!$B$197),Datos!$H$189,IF(AND(Y485=Datos!$B$190,AA485=Datos!$B$193),Datos!$D$190,IF(AND(Y485=Datos!$B$190,AA485=Datos!$B$194),Datos!$E$190,IF(AND(Y485=Datos!$B$190,AA485=Datos!$B$195),Datos!$F$190,IF(AND(Y485=Datos!$B$190,AA485=Datos!$B$196),Datos!$G$190,IF(AND(Y485=Datos!$B$190,AA485=Datos!$B$197),Datos!$H$190,"-")))))))))))))))))))))))))</f>
        <v>-</v>
      </c>
      <c r="AC485" s="61"/>
    </row>
    <row r="486" spans="2:29" s="5" customFormat="1" ht="30" customHeight="1">
      <c r="B486" s="299"/>
      <c r="C486" s="439"/>
      <c r="D486" s="439"/>
      <c r="E486" s="443"/>
      <c r="F486" s="444"/>
      <c r="G486" s="246"/>
      <c r="H486" s="62"/>
      <c r="I486" s="63"/>
      <c r="J486" s="432"/>
      <c r="K486" s="432"/>
      <c r="L486" s="429"/>
      <c r="M486" s="63"/>
      <c r="N486" s="62"/>
      <c r="O486" s="62"/>
      <c r="P486" s="62"/>
      <c r="Q486" s="62"/>
      <c r="R486" s="63"/>
      <c r="S486" s="62"/>
      <c r="T486" s="62"/>
      <c r="U486" s="62"/>
      <c r="V486" s="62"/>
      <c r="W486" s="64">
        <f>((IF(S486=Datos!$B$83,0,IF(S486=Datos!$B$84,5,IF(S486=Datos!$B$85,10,IF(S486=Datos!$B$86,15,IF(S486=Datos!$B$87,20,IF(S486=Datos!$B$88,25,0)))))))/100)+((IF(T486=Datos!$B$83,0,IF(T486=Datos!$B$84,5,IF(T486=Datos!$B$85,10,IF(T486=Datos!$B$86,15,IF(T486=Datos!$B$87,20,IF(T486=Datos!$B$88,25,0)))))))/100)+((IF(U486=Datos!$B$83,0,IF(U486=Datos!$B$84,5,IF(U486=Datos!$B$85,10,IF(U486=Datos!$B$86,15,IF(U486=Datos!$B$87,20,IF(U486=Datos!$B$88,25,0)))))))/100)+((IF(V486=Datos!$B$83,0,IF(V486=Datos!$B$84,5,IF(V486=Datos!$B$85,10,IF(V486=Datos!$B$86,15,IF(V486=Datos!$B$87,20,IF(V486=Datos!$B$88,25,0)))))))/100)</f>
        <v>0</v>
      </c>
      <c r="X486" s="436"/>
      <c r="Y486" s="426"/>
      <c r="Z486" s="423"/>
      <c r="AA486" s="426"/>
      <c r="AB486" s="429"/>
      <c r="AC486" s="65"/>
    </row>
    <row r="487" spans="2:29" s="5" customFormat="1" ht="30" customHeight="1">
      <c r="B487" s="299"/>
      <c r="C487" s="439"/>
      <c r="D487" s="439"/>
      <c r="E487" s="443"/>
      <c r="F487" s="444"/>
      <c r="G487" s="246"/>
      <c r="H487" s="62"/>
      <c r="I487" s="63"/>
      <c r="J487" s="432"/>
      <c r="K487" s="432"/>
      <c r="L487" s="429"/>
      <c r="M487" s="63"/>
      <c r="N487" s="62"/>
      <c r="O487" s="62"/>
      <c r="P487" s="62"/>
      <c r="Q487" s="62"/>
      <c r="R487" s="63"/>
      <c r="S487" s="62"/>
      <c r="T487" s="62"/>
      <c r="U487" s="62"/>
      <c r="V487" s="62"/>
      <c r="W487" s="64">
        <f>((IF(S487=Datos!$B$83,0,IF(S487=Datos!$B$84,5,IF(S487=Datos!$B$85,10,IF(S487=Datos!$B$86,15,IF(S487=Datos!$B$87,20,IF(S487=Datos!$B$88,25,0)))))))/100)+((IF(T487=Datos!$B$83,0,IF(T487=Datos!$B$84,5,IF(T487=Datos!$B$85,10,IF(T487=Datos!$B$86,15,IF(T487=Datos!$B$87,20,IF(T487=Datos!$B$88,25,0)))))))/100)+((IF(U487=Datos!$B$83,0,IF(U487=Datos!$B$84,5,IF(U487=Datos!$B$85,10,IF(U487=Datos!$B$86,15,IF(U487=Datos!$B$87,20,IF(U487=Datos!$B$88,25,0)))))))/100)+((IF(V487=Datos!$B$83,0,IF(V487=Datos!$B$84,5,IF(V487=Datos!$B$85,10,IF(V487=Datos!$B$86,15,IF(V487=Datos!$B$87,20,IF(V487=Datos!$B$88,25,0)))))))/100)</f>
        <v>0</v>
      </c>
      <c r="X487" s="436"/>
      <c r="Y487" s="426"/>
      <c r="Z487" s="423"/>
      <c r="AA487" s="426"/>
      <c r="AB487" s="429"/>
      <c r="AC487" s="65"/>
    </row>
    <row r="488" spans="2:29" s="5" customFormat="1" ht="30" customHeight="1">
      <c r="B488" s="299"/>
      <c r="C488" s="439"/>
      <c r="D488" s="439"/>
      <c r="E488" s="443"/>
      <c r="F488" s="444"/>
      <c r="G488" s="246"/>
      <c r="H488" s="62"/>
      <c r="I488" s="63"/>
      <c r="J488" s="432"/>
      <c r="K488" s="432"/>
      <c r="L488" s="429"/>
      <c r="M488" s="63"/>
      <c r="N488" s="62"/>
      <c r="O488" s="62"/>
      <c r="P488" s="62"/>
      <c r="Q488" s="62"/>
      <c r="R488" s="63"/>
      <c r="S488" s="62"/>
      <c r="T488" s="62"/>
      <c r="U488" s="62"/>
      <c r="V488" s="62"/>
      <c r="W488" s="64">
        <f>((IF(S488=Datos!$B$83,0,IF(S488=Datos!$B$84,5,IF(S488=Datos!$B$85,10,IF(S488=Datos!$B$86,15,IF(S488=Datos!$B$87,20,IF(S488=Datos!$B$88,25,0)))))))/100)+((IF(T488=Datos!$B$83,0,IF(T488=Datos!$B$84,5,IF(T488=Datos!$B$85,10,IF(T488=Datos!$B$86,15,IF(T488=Datos!$B$87,20,IF(T488=Datos!$B$88,25,0)))))))/100)+((IF(U488=Datos!$B$83,0,IF(U488=Datos!$B$84,5,IF(U488=Datos!$B$85,10,IF(U488=Datos!$B$86,15,IF(U488=Datos!$B$87,20,IF(U488=Datos!$B$88,25,0)))))))/100)+((IF(V488=Datos!$B$83,0,IF(V488=Datos!$B$84,5,IF(V488=Datos!$B$85,10,IF(V488=Datos!$B$86,15,IF(V488=Datos!$B$87,20,IF(V488=Datos!$B$88,25,0)))))))/100)</f>
        <v>0</v>
      </c>
      <c r="X488" s="436"/>
      <c r="Y488" s="426"/>
      <c r="Z488" s="423"/>
      <c r="AA488" s="426"/>
      <c r="AB488" s="429"/>
      <c r="AC488" s="65"/>
    </row>
    <row r="489" spans="2:29" s="5" customFormat="1" ht="30" customHeight="1">
      <c r="B489" s="299"/>
      <c r="C489" s="439"/>
      <c r="D489" s="439"/>
      <c r="E489" s="443"/>
      <c r="F489" s="444"/>
      <c r="G489" s="246"/>
      <c r="H489" s="62"/>
      <c r="I489" s="63"/>
      <c r="J489" s="432"/>
      <c r="K489" s="432"/>
      <c r="L489" s="429"/>
      <c r="M489" s="63"/>
      <c r="N489" s="62"/>
      <c r="O489" s="62"/>
      <c r="P489" s="62"/>
      <c r="Q489" s="62"/>
      <c r="R489" s="63"/>
      <c r="S489" s="62"/>
      <c r="T489" s="62"/>
      <c r="U489" s="62"/>
      <c r="V489" s="62"/>
      <c r="W489" s="64">
        <f>((IF(S489=Datos!$B$83,0,IF(S489=Datos!$B$84,5,IF(S489=Datos!$B$85,10,IF(S489=Datos!$B$86,15,IF(S489=Datos!$B$87,20,IF(S489=Datos!$B$88,25,0)))))))/100)+((IF(T489=Datos!$B$83,0,IF(T489=Datos!$B$84,5,IF(T489=Datos!$B$85,10,IF(T489=Datos!$B$86,15,IF(T489=Datos!$B$87,20,IF(T489=Datos!$B$88,25,0)))))))/100)+((IF(U489=Datos!$B$83,0,IF(U489=Datos!$B$84,5,IF(U489=Datos!$B$85,10,IF(U489=Datos!$B$86,15,IF(U489=Datos!$B$87,20,IF(U489=Datos!$B$88,25,0)))))))/100)+((IF(V489=Datos!$B$83,0,IF(V489=Datos!$B$84,5,IF(V489=Datos!$B$85,10,IF(V489=Datos!$B$86,15,IF(V489=Datos!$B$87,20,IF(V489=Datos!$B$88,25,0)))))))/100)</f>
        <v>0</v>
      </c>
      <c r="X489" s="436"/>
      <c r="Y489" s="426"/>
      <c r="Z489" s="423"/>
      <c r="AA489" s="426"/>
      <c r="AB489" s="429"/>
      <c r="AC489" s="65"/>
    </row>
    <row r="490" spans="2:29" s="5" customFormat="1" ht="30" customHeight="1" thickBot="1">
      <c r="B490" s="300"/>
      <c r="C490" s="440"/>
      <c r="D490" s="440"/>
      <c r="E490" s="445"/>
      <c r="F490" s="446"/>
      <c r="G490" s="247"/>
      <c r="H490" s="88"/>
      <c r="I490" s="86"/>
      <c r="J490" s="433"/>
      <c r="K490" s="433"/>
      <c r="L490" s="430"/>
      <c r="M490" s="86"/>
      <c r="N490" s="88"/>
      <c r="O490" s="88"/>
      <c r="P490" s="88"/>
      <c r="Q490" s="88"/>
      <c r="R490" s="86"/>
      <c r="S490" s="88"/>
      <c r="T490" s="88"/>
      <c r="U490" s="88"/>
      <c r="V490" s="88"/>
      <c r="W490" s="87">
        <f>((IF(S490=Datos!$B$83,0,IF(S490=Datos!$B$84,5,IF(S490=Datos!$B$85,10,IF(S490=Datos!$B$86,15,IF(S490=Datos!$B$87,20,IF(S490=Datos!$B$88,25,0)))))))/100)+((IF(T490=Datos!$B$83,0,IF(T490=Datos!$B$84,5,IF(T490=Datos!$B$85,10,IF(T490=Datos!$B$86,15,IF(T490=Datos!$B$87,20,IF(T490=Datos!$B$88,25,0)))))))/100)+((IF(U490=Datos!$B$83,0,IF(U490=Datos!$B$84,5,IF(U490=Datos!$B$85,10,IF(U490=Datos!$B$86,15,IF(U490=Datos!$B$87,20,IF(U490=Datos!$B$88,25,0)))))))/100)+((IF(V490=Datos!$B$83,0,IF(V490=Datos!$B$84,5,IF(V490=Datos!$B$85,10,IF(V490=Datos!$B$86,15,IF(V490=Datos!$B$87,20,IF(V490=Datos!$B$88,25,0)))))))/100)</f>
        <v>0</v>
      </c>
      <c r="X490" s="437"/>
      <c r="Y490" s="427"/>
      <c r="Z490" s="424"/>
      <c r="AA490" s="427"/>
      <c r="AB490" s="430"/>
      <c r="AC490" s="69"/>
    </row>
    <row r="491" spans="2:29" s="5" customFormat="1" ht="30" customHeight="1">
      <c r="B491" s="298" t="str">
        <f>IF(Menú!$C$7="","-",Menú!$C$7)</f>
        <v>-</v>
      </c>
      <c r="C491" s="438"/>
      <c r="D491" s="438" t="str">
        <f>IF(B491="-","-",VLOOKUP(B491,Datos!$B$3:$C$25,2,FALSE))</f>
        <v>-</v>
      </c>
      <c r="E491" s="441"/>
      <c r="F491" s="442"/>
      <c r="G491" s="245"/>
      <c r="H491" s="83"/>
      <c r="I491" s="84"/>
      <c r="J491" s="431"/>
      <c r="K491" s="431"/>
      <c r="L491" s="428" t="str">
        <f>IF(AND(J491=Datos!$B$186,K491=Datos!$B$193),Datos!$D$186,IF(AND(J491=Datos!$B$186,K491=Datos!$B$194),Datos!$E$186,IF(AND(J491=Datos!$B$186,K491=Datos!$B$195),Datos!$F$186,IF(AND(J491=Datos!$B$186,K491=Datos!$B$196),Datos!$G$186,IF(AND(J491=Datos!$B$186,K491=Datos!$B$197),Datos!$H$186,IF(AND(J491=Datos!$B$187,K491=Datos!$B$193),Datos!$D$187,IF(AND(J491=Datos!$B$187,K491=Datos!$B$194),Datos!$E$187,IF(AND(J491=Datos!$B$187,K491=Datos!$B$195),Datos!$F$187,IF(AND(J491=Datos!$B$187,K491=Datos!$B$196),Datos!$G$187,IF(AND(J491=Datos!$B$187,K491=Datos!$B$197),Datos!$H$187,IF(AND(J491=Datos!$B$188,K491=Datos!$B$193),Datos!$D$188,IF(AND(J491=Datos!$B$188,K491=Datos!$B$194),Datos!$E$188,IF(AND(J491=Datos!$B$188,K491=Datos!$B$195),Datos!$F$188,IF(AND(J491=Datos!$B$188,K491=Datos!$B$196),Datos!$G$188,IF(AND(J491=Datos!$B$188,K491=Datos!$B$197),Datos!$H$188,IF(AND(J491=Datos!$B$189,K491=Datos!$B$193),Datos!$D$189,IF(AND(J491=Datos!$B$189,K491=Datos!$B$194),Datos!$E$189,IF(AND(J491=Datos!$B$189,K491=Datos!$B$195),Datos!$F$189,IF(AND(J491=Datos!$B$189,K491=Datos!$B$196),Datos!$G$189,IF(AND(J491=Datos!$B$189,K491=Datos!$B$197),Datos!$H$189,IF(AND(J491=Datos!$B$190,K491=Datos!$B$193),Datos!$D$190,IF(AND(J491=Datos!$B$190,K491=Datos!$B$194),Datos!$E$190,IF(AND(J491=Datos!$B$190,K491=Datos!$B$195),Datos!$F$190,IF(AND(J491=Datos!$B$190,K491=Datos!$B$196),Datos!$G$190,IF(AND(J491=Datos!$B$190,K491=Datos!$B$197),Datos!$H$190,"-")))))))))))))))))))))))))</f>
        <v>-</v>
      </c>
      <c r="M491" s="84"/>
      <c r="N491" s="83"/>
      <c r="O491" s="83"/>
      <c r="P491" s="83"/>
      <c r="Q491" s="83"/>
      <c r="R491" s="84"/>
      <c r="S491" s="83"/>
      <c r="T491" s="83"/>
      <c r="U491" s="83"/>
      <c r="V491" s="83"/>
      <c r="W491" s="82">
        <f>((IF(S491=Datos!$B$83,0,IF(S491=Datos!$B$84,5,IF(S491=Datos!$B$85,10,IF(S491=Datos!$B$86,15,IF(S491=Datos!$B$87,20,IF(S491=Datos!$B$88,25,0)))))))/100)+((IF(T491=Datos!$B$83,0,IF(T491=Datos!$B$84,5,IF(T491=Datos!$B$85,10,IF(T491=Datos!$B$86,15,IF(T491=Datos!$B$87,20,IF(T491=Datos!$B$88,25,0)))))))/100)+((IF(U491=Datos!$B$83,0,IF(U491=Datos!$B$84,5,IF(U491=Datos!$B$85,10,IF(U491=Datos!$B$86,15,IF(U491=Datos!$B$87,20,IF(U491=Datos!$B$88,25,0)))))))/100)+((IF(V491=Datos!$B$83,0,IF(V491=Datos!$B$84,5,IF(V491=Datos!$B$85,10,IF(V491=Datos!$B$86,15,IF(V491=Datos!$B$87,20,IF(V491=Datos!$B$88,25,0)))))))/100)</f>
        <v>0</v>
      </c>
      <c r="X491" s="435">
        <f>IF(ISERROR((IF(R491=Datos!$B$80,W491,0)+IF(R492=Datos!$B$80,W492,0)+IF(R493=Datos!$B$80,W493,0)+IF(R494=Datos!$B$80,W494,0)+IF(R495=Datos!$B$80,W495,0)+IF(R496=Datos!$B$80,W496,0))/(IF(R491=Datos!$B$80,1,0)+IF(R492=Datos!$B$80,1,0)+IF(R493=Datos!$B$80,1,0)+IF(R494=Datos!$B$80,1,0)+IF(R495=Datos!$B$80,1,0)+IF(R496=Datos!$B$80,1,0))),0,(IF(R491=Datos!$B$80,W491,0)+IF(R492=Datos!$B$80,W492,0)+IF(R493=Datos!$B$80,W493,0)+IF(R494=Datos!$B$80,W494,0)+IF(R495=Datos!$B$80,W495,0)+IF(R496=Datos!$B$80,W496,0))/(IF(R491=Datos!$B$80,1,0)+IF(R492=Datos!$B$80,1,0)+IF(R493=Datos!$B$80,1,0)+IF(R494=Datos!$B$80,1,0)+IF(R495=Datos!$B$80,1,0)+IF(R496=Datos!$B$80,1,0)))</f>
        <v>0</v>
      </c>
      <c r="Y491" s="425" t="str">
        <f>IF(J491="","-",(IF(X491&gt;0,(IF(J491=Datos!$B$65,Datos!$B$65,IF(AND(J491=Datos!$B$66,X491&gt;0.49),Datos!$B$65,IF(AND(J491=Datos!$B$67,X491&gt;0.74),Datos!$B$65,IF(AND(J491=Datos!$B$67,X491&lt;0.75,X491&gt;0.49),Datos!$B$66,IF(AND(J491=Datos!$B$68,X491&gt;0.74),Datos!$B$66,IF(AND(J491=Datos!$B$68,X491&lt;0.75,X491&gt;0.49),Datos!$B$67,IF(AND(J491=Datos!$B$69,X491&gt;0.74),Datos!$B$67,IF(AND(J491=Datos!$B$69,X491&lt;0.75,X491&gt;0.49),Datos!$B$68,J491))))))))),J491)))</f>
        <v>-</v>
      </c>
      <c r="Z491" s="422">
        <f>IF(ISERROR((IF(R491=Datos!$B$79,W491,0)+IF(R492=Datos!$B$79,W492,0)+IF(R493=Datos!$B$79,W493,0)+IF(R494=Datos!$B$79,W494,0)+IF(R495=Datos!$B$79,W495,0)+IF(R496=Datos!$B$79,W496,0))/(IF(R491=Datos!$B$79,1,0)+IF(R492=Datos!$B$79,1,0)+IF(R493=Datos!$B$79,1,0)+IF(R494=Datos!$B$79,1,0)+IF(R495=Datos!$B$79,1,0)+IF(R496=Datos!$B$79,1,0))),0,(IF(R491=Datos!$B$79,W491,0)+IF(R492=Datos!$B$79,W492,0)+IF(R493=Datos!$B$79,W493,0)+IF(R494=Datos!$B$79,W494,0)+IF(R495=Datos!$B$79,W495,0)+IF(R496=Datos!$B$79,W496,0))/(IF(R491=Datos!$B$79,1,0)+IF(R492=Datos!$B$79,1,0)+IF(R493=Datos!$B$79,1,0)+IF(R494=Datos!$B$79,1,0)+IF(R495=Datos!$B$79,1,0)+IF(R496=Datos!$B$79,1,0)))</f>
        <v>0</v>
      </c>
      <c r="AA491" s="425" t="str">
        <f>IF(K491="","-",(IF(Z491&gt;0,(IF(K491=Datos!$B$72,Datos!$B$72,IF(AND(K491=Datos!$B$73,Z491&gt;0.49),Datos!$B$72,IF(AND(K491=Datos!$B$74,Z491&gt;0.74),Datos!$B$72,IF(AND(K491=Datos!$B$74,Z491&lt;0.75,Z491&gt;0.49),Datos!$B$73,IF(AND(K491=Datos!$B$75,Z491&gt;0.74),Datos!$B$73,IF(AND(K491=Datos!$B$75,Z491&lt;0.75,Z491&gt;0.49),Datos!$B$74,IF(AND(K491=Datos!$B$76,Z491&gt;0.74),Datos!$B$74,IF(AND(K491=Datos!$B$76,Z491&lt;0.75,Z491&gt;0.49),Datos!$B$75,K491))))))))),K491)))</f>
        <v>-</v>
      </c>
      <c r="AB491" s="428" t="str">
        <f>IF(AND(Y491=Datos!$B$186,AA491=Datos!$B$193),Datos!$D$186,IF(AND(Y491=Datos!$B$186,AA491=Datos!$B$194),Datos!$E$186,IF(AND(Y491=Datos!$B$186,AA491=Datos!$B$195),Datos!$F$186,IF(AND(Y491=Datos!$B$186,AA491=Datos!$B$196),Datos!$G$186,IF(AND(Y491=Datos!$B$186,AA491=Datos!$B$197),Datos!$H$186,IF(AND(Y491=Datos!$B$187,AA491=Datos!$B$193),Datos!$D$187,IF(AND(Y491=Datos!$B$187,AA491=Datos!$B$194),Datos!$E$187,IF(AND(Y491=Datos!$B$187,AA491=Datos!$B$195),Datos!$F$187,IF(AND(Y491=Datos!$B$187,AA491=Datos!$B$196),Datos!$G$187,IF(AND(Y491=Datos!$B$187,AA491=Datos!$B$197),Datos!$H$187,IF(AND(Y491=Datos!$B$188,AA491=Datos!$B$193),Datos!$D$188,IF(AND(Y491=Datos!$B$188,AA491=Datos!$B$194),Datos!$E$188,IF(AND(Y491=Datos!$B$188,AA491=Datos!$B$195),Datos!$F$188,IF(AND(Y491=Datos!$B$188,AA491=Datos!$B$196),Datos!$G$188,IF(AND(Y491=Datos!$B$188,AA491=Datos!$B$197),Datos!$H$188,IF(AND(Y491=Datos!$B$189,AA491=Datos!$B$193),Datos!$D$189,IF(AND(Y491=Datos!$B$189,AA491=Datos!$B$194),Datos!$E$189,IF(AND(Y491=Datos!$B$189,AA491=Datos!$B$195),Datos!$F$189,IF(AND(Y491=Datos!$B$189,AA491=Datos!$B$196),Datos!$G$189,IF(AND(Y491=Datos!$B$189,AA491=Datos!$B$197),Datos!$H$189,IF(AND(Y491=Datos!$B$190,AA491=Datos!$B$193),Datos!$D$190,IF(AND(Y491=Datos!$B$190,AA491=Datos!$B$194),Datos!$E$190,IF(AND(Y491=Datos!$B$190,AA491=Datos!$B$195),Datos!$F$190,IF(AND(Y491=Datos!$B$190,AA491=Datos!$B$196),Datos!$G$190,IF(AND(Y491=Datos!$B$190,AA491=Datos!$B$197),Datos!$H$190,"-")))))))))))))))))))))))))</f>
        <v>-</v>
      </c>
      <c r="AC491" s="61"/>
    </row>
    <row r="492" spans="2:29" s="5" customFormat="1" ht="30" customHeight="1">
      <c r="B492" s="299"/>
      <c r="C492" s="439"/>
      <c r="D492" s="439"/>
      <c r="E492" s="443"/>
      <c r="F492" s="444"/>
      <c r="G492" s="246"/>
      <c r="H492" s="62"/>
      <c r="I492" s="63"/>
      <c r="J492" s="432"/>
      <c r="K492" s="432"/>
      <c r="L492" s="429"/>
      <c r="M492" s="63"/>
      <c r="N492" s="62"/>
      <c r="O492" s="62"/>
      <c r="P492" s="62"/>
      <c r="Q492" s="62"/>
      <c r="R492" s="63"/>
      <c r="S492" s="62"/>
      <c r="T492" s="62"/>
      <c r="U492" s="62"/>
      <c r="V492" s="62"/>
      <c r="W492" s="64">
        <f>((IF(S492=Datos!$B$83,0,IF(S492=Datos!$B$84,5,IF(S492=Datos!$B$85,10,IF(S492=Datos!$B$86,15,IF(S492=Datos!$B$87,20,IF(S492=Datos!$B$88,25,0)))))))/100)+((IF(T492=Datos!$B$83,0,IF(T492=Datos!$B$84,5,IF(T492=Datos!$B$85,10,IF(T492=Datos!$B$86,15,IF(T492=Datos!$B$87,20,IF(T492=Datos!$B$88,25,0)))))))/100)+((IF(U492=Datos!$B$83,0,IF(U492=Datos!$B$84,5,IF(U492=Datos!$B$85,10,IF(U492=Datos!$B$86,15,IF(U492=Datos!$B$87,20,IF(U492=Datos!$B$88,25,0)))))))/100)+((IF(V492=Datos!$B$83,0,IF(V492=Datos!$B$84,5,IF(V492=Datos!$B$85,10,IF(V492=Datos!$B$86,15,IF(V492=Datos!$B$87,20,IF(V492=Datos!$B$88,25,0)))))))/100)</f>
        <v>0</v>
      </c>
      <c r="X492" s="436"/>
      <c r="Y492" s="426"/>
      <c r="Z492" s="423"/>
      <c r="AA492" s="426"/>
      <c r="AB492" s="429"/>
      <c r="AC492" s="65"/>
    </row>
    <row r="493" spans="2:29" s="5" customFormat="1" ht="30" customHeight="1">
      <c r="B493" s="299"/>
      <c r="C493" s="439"/>
      <c r="D493" s="439"/>
      <c r="E493" s="443"/>
      <c r="F493" s="444"/>
      <c r="G493" s="246"/>
      <c r="H493" s="62"/>
      <c r="I493" s="63"/>
      <c r="J493" s="432"/>
      <c r="K493" s="432"/>
      <c r="L493" s="429"/>
      <c r="M493" s="63"/>
      <c r="N493" s="62"/>
      <c r="O493" s="62"/>
      <c r="P493" s="62"/>
      <c r="Q493" s="62"/>
      <c r="R493" s="63"/>
      <c r="S493" s="62"/>
      <c r="T493" s="62"/>
      <c r="U493" s="62"/>
      <c r="V493" s="62"/>
      <c r="W493" s="64">
        <f>((IF(S493=Datos!$B$83,0,IF(S493=Datos!$B$84,5,IF(S493=Datos!$B$85,10,IF(S493=Datos!$B$86,15,IF(S493=Datos!$B$87,20,IF(S493=Datos!$B$88,25,0)))))))/100)+((IF(T493=Datos!$B$83,0,IF(T493=Datos!$B$84,5,IF(T493=Datos!$B$85,10,IF(T493=Datos!$B$86,15,IF(T493=Datos!$B$87,20,IF(T493=Datos!$B$88,25,0)))))))/100)+((IF(U493=Datos!$B$83,0,IF(U493=Datos!$B$84,5,IF(U493=Datos!$B$85,10,IF(U493=Datos!$B$86,15,IF(U493=Datos!$B$87,20,IF(U493=Datos!$B$88,25,0)))))))/100)+((IF(V493=Datos!$B$83,0,IF(V493=Datos!$B$84,5,IF(V493=Datos!$B$85,10,IF(V493=Datos!$B$86,15,IF(V493=Datos!$B$87,20,IF(V493=Datos!$B$88,25,0)))))))/100)</f>
        <v>0</v>
      </c>
      <c r="X493" s="436"/>
      <c r="Y493" s="426"/>
      <c r="Z493" s="423"/>
      <c r="AA493" s="426"/>
      <c r="AB493" s="429"/>
      <c r="AC493" s="65"/>
    </row>
    <row r="494" spans="2:29" s="5" customFormat="1" ht="30" customHeight="1">
      <c r="B494" s="299"/>
      <c r="C494" s="439"/>
      <c r="D494" s="439"/>
      <c r="E494" s="443"/>
      <c r="F494" s="444"/>
      <c r="G494" s="246"/>
      <c r="H494" s="62"/>
      <c r="I494" s="63"/>
      <c r="J494" s="432"/>
      <c r="K494" s="432"/>
      <c r="L494" s="429"/>
      <c r="M494" s="63"/>
      <c r="N494" s="62"/>
      <c r="O494" s="62"/>
      <c r="P494" s="62"/>
      <c r="Q494" s="62"/>
      <c r="R494" s="63"/>
      <c r="S494" s="62"/>
      <c r="T494" s="62"/>
      <c r="U494" s="62"/>
      <c r="V494" s="62"/>
      <c r="W494" s="64">
        <f>((IF(S494=Datos!$B$83,0,IF(S494=Datos!$B$84,5,IF(S494=Datos!$B$85,10,IF(S494=Datos!$B$86,15,IF(S494=Datos!$B$87,20,IF(S494=Datos!$B$88,25,0)))))))/100)+((IF(T494=Datos!$B$83,0,IF(T494=Datos!$B$84,5,IF(T494=Datos!$B$85,10,IF(T494=Datos!$B$86,15,IF(T494=Datos!$B$87,20,IF(T494=Datos!$B$88,25,0)))))))/100)+((IF(U494=Datos!$B$83,0,IF(U494=Datos!$B$84,5,IF(U494=Datos!$B$85,10,IF(U494=Datos!$B$86,15,IF(U494=Datos!$B$87,20,IF(U494=Datos!$B$88,25,0)))))))/100)+((IF(V494=Datos!$B$83,0,IF(V494=Datos!$B$84,5,IF(V494=Datos!$B$85,10,IF(V494=Datos!$B$86,15,IF(V494=Datos!$B$87,20,IF(V494=Datos!$B$88,25,0)))))))/100)</f>
        <v>0</v>
      </c>
      <c r="X494" s="436"/>
      <c r="Y494" s="426"/>
      <c r="Z494" s="423"/>
      <c r="AA494" s="426"/>
      <c r="AB494" s="429"/>
      <c r="AC494" s="65"/>
    </row>
    <row r="495" spans="2:29" s="5" customFormat="1" ht="30" customHeight="1">
      <c r="B495" s="299"/>
      <c r="C495" s="439"/>
      <c r="D495" s="439"/>
      <c r="E495" s="443"/>
      <c r="F495" s="444"/>
      <c r="G495" s="246"/>
      <c r="H495" s="62"/>
      <c r="I495" s="63"/>
      <c r="J495" s="432"/>
      <c r="K495" s="432"/>
      <c r="L495" s="429"/>
      <c r="M495" s="63"/>
      <c r="N495" s="62"/>
      <c r="O495" s="62"/>
      <c r="P495" s="62"/>
      <c r="Q495" s="62"/>
      <c r="R495" s="63"/>
      <c r="S495" s="62"/>
      <c r="T495" s="62"/>
      <c r="U495" s="62"/>
      <c r="V495" s="62"/>
      <c r="W495" s="64">
        <f>((IF(S495=Datos!$B$83,0,IF(S495=Datos!$B$84,5,IF(S495=Datos!$B$85,10,IF(S495=Datos!$B$86,15,IF(S495=Datos!$B$87,20,IF(S495=Datos!$B$88,25,0)))))))/100)+((IF(T495=Datos!$B$83,0,IF(T495=Datos!$B$84,5,IF(T495=Datos!$B$85,10,IF(T495=Datos!$B$86,15,IF(T495=Datos!$B$87,20,IF(T495=Datos!$B$88,25,0)))))))/100)+((IF(U495=Datos!$B$83,0,IF(U495=Datos!$B$84,5,IF(U495=Datos!$B$85,10,IF(U495=Datos!$B$86,15,IF(U495=Datos!$B$87,20,IF(U495=Datos!$B$88,25,0)))))))/100)+((IF(V495=Datos!$B$83,0,IF(V495=Datos!$B$84,5,IF(V495=Datos!$B$85,10,IF(V495=Datos!$B$86,15,IF(V495=Datos!$B$87,20,IF(V495=Datos!$B$88,25,0)))))))/100)</f>
        <v>0</v>
      </c>
      <c r="X495" s="436"/>
      <c r="Y495" s="426"/>
      <c r="Z495" s="423"/>
      <c r="AA495" s="426"/>
      <c r="AB495" s="429"/>
      <c r="AC495" s="65"/>
    </row>
    <row r="496" spans="2:29" s="5" customFormat="1" ht="30" customHeight="1" thickBot="1">
      <c r="B496" s="300"/>
      <c r="C496" s="440"/>
      <c r="D496" s="440"/>
      <c r="E496" s="445"/>
      <c r="F496" s="446"/>
      <c r="G496" s="247"/>
      <c r="H496" s="88"/>
      <c r="I496" s="86"/>
      <c r="J496" s="433"/>
      <c r="K496" s="433"/>
      <c r="L496" s="430"/>
      <c r="M496" s="86"/>
      <c r="N496" s="88"/>
      <c r="O496" s="88"/>
      <c r="P496" s="88"/>
      <c r="Q496" s="88"/>
      <c r="R496" s="86"/>
      <c r="S496" s="88"/>
      <c r="T496" s="88"/>
      <c r="U496" s="88"/>
      <c r="V496" s="88"/>
      <c r="W496" s="87">
        <f>((IF(S496=Datos!$B$83,0,IF(S496=Datos!$B$84,5,IF(S496=Datos!$B$85,10,IF(S496=Datos!$B$86,15,IF(S496=Datos!$B$87,20,IF(S496=Datos!$B$88,25,0)))))))/100)+((IF(T496=Datos!$B$83,0,IF(T496=Datos!$B$84,5,IF(T496=Datos!$B$85,10,IF(T496=Datos!$B$86,15,IF(T496=Datos!$B$87,20,IF(T496=Datos!$B$88,25,0)))))))/100)+((IF(U496=Datos!$B$83,0,IF(U496=Datos!$B$84,5,IF(U496=Datos!$B$85,10,IF(U496=Datos!$B$86,15,IF(U496=Datos!$B$87,20,IF(U496=Datos!$B$88,25,0)))))))/100)+((IF(V496=Datos!$B$83,0,IF(V496=Datos!$B$84,5,IF(V496=Datos!$B$85,10,IF(V496=Datos!$B$86,15,IF(V496=Datos!$B$87,20,IF(V496=Datos!$B$88,25,0)))))))/100)</f>
        <v>0</v>
      </c>
      <c r="X496" s="437"/>
      <c r="Y496" s="427"/>
      <c r="Z496" s="424"/>
      <c r="AA496" s="427"/>
      <c r="AB496" s="430"/>
      <c r="AC496" s="69"/>
    </row>
    <row r="497" spans="2:29" s="5" customFormat="1" ht="30" customHeight="1">
      <c r="B497" s="298" t="str">
        <f>IF(Menú!$C$7="","-",Menú!$C$7)</f>
        <v>-</v>
      </c>
      <c r="C497" s="438"/>
      <c r="D497" s="438" t="str">
        <f>IF(B497="-","-",VLOOKUP(B497,Datos!$B$3:$C$25,2,FALSE))</f>
        <v>-</v>
      </c>
      <c r="E497" s="441"/>
      <c r="F497" s="442"/>
      <c r="G497" s="245"/>
      <c r="H497" s="83"/>
      <c r="I497" s="84"/>
      <c r="J497" s="431"/>
      <c r="K497" s="431"/>
      <c r="L497" s="428" t="str">
        <f>IF(AND(J497=Datos!$B$186,K497=Datos!$B$193),Datos!$D$186,IF(AND(J497=Datos!$B$186,K497=Datos!$B$194),Datos!$E$186,IF(AND(J497=Datos!$B$186,K497=Datos!$B$195),Datos!$F$186,IF(AND(J497=Datos!$B$186,K497=Datos!$B$196),Datos!$G$186,IF(AND(J497=Datos!$B$186,K497=Datos!$B$197),Datos!$H$186,IF(AND(J497=Datos!$B$187,K497=Datos!$B$193),Datos!$D$187,IF(AND(J497=Datos!$B$187,K497=Datos!$B$194),Datos!$E$187,IF(AND(J497=Datos!$B$187,K497=Datos!$B$195),Datos!$F$187,IF(AND(J497=Datos!$B$187,K497=Datos!$B$196),Datos!$G$187,IF(AND(J497=Datos!$B$187,K497=Datos!$B$197),Datos!$H$187,IF(AND(J497=Datos!$B$188,K497=Datos!$B$193),Datos!$D$188,IF(AND(J497=Datos!$B$188,K497=Datos!$B$194),Datos!$E$188,IF(AND(J497=Datos!$B$188,K497=Datos!$B$195),Datos!$F$188,IF(AND(J497=Datos!$B$188,K497=Datos!$B$196),Datos!$G$188,IF(AND(J497=Datos!$B$188,K497=Datos!$B$197),Datos!$H$188,IF(AND(J497=Datos!$B$189,K497=Datos!$B$193),Datos!$D$189,IF(AND(J497=Datos!$B$189,K497=Datos!$B$194),Datos!$E$189,IF(AND(J497=Datos!$B$189,K497=Datos!$B$195),Datos!$F$189,IF(AND(J497=Datos!$B$189,K497=Datos!$B$196),Datos!$G$189,IF(AND(J497=Datos!$B$189,K497=Datos!$B$197),Datos!$H$189,IF(AND(J497=Datos!$B$190,K497=Datos!$B$193),Datos!$D$190,IF(AND(J497=Datos!$B$190,K497=Datos!$B$194),Datos!$E$190,IF(AND(J497=Datos!$B$190,K497=Datos!$B$195),Datos!$F$190,IF(AND(J497=Datos!$B$190,K497=Datos!$B$196),Datos!$G$190,IF(AND(J497=Datos!$B$190,K497=Datos!$B$197),Datos!$H$190,"-")))))))))))))))))))))))))</f>
        <v>-</v>
      </c>
      <c r="M497" s="84"/>
      <c r="N497" s="83"/>
      <c r="O497" s="83"/>
      <c r="P497" s="83"/>
      <c r="Q497" s="83"/>
      <c r="R497" s="84"/>
      <c r="S497" s="83"/>
      <c r="T497" s="83"/>
      <c r="U497" s="83"/>
      <c r="V497" s="83"/>
      <c r="W497" s="82">
        <f>((IF(S497=Datos!$B$83,0,IF(S497=Datos!$B$84,5,IF(S497=Datos!$B$85,10,IF(S497=Datos!$B$86,15,IF(S497=Datos!$B$87,20,IF(S497=Datos!$B$88,25,0)))))))/100)+((IF(T497=Datos!$B$83,0,IF(T497=Datos!$B$84,5,IF(T497=Datos!$B$85,10,IF(T497=Datos!$B$86,15,IF(T497=Datos!$B$87,20,IF(T497=Datos!$B$88,25,0)))))))/100)+((IF(U497=Datos!$B$83,0,IF(U497=Datos!$B$84,5,IF(U497=Datos!$B$85,10,IF(U497=Datos!$B$86,15,IF(U497=Datos!$B$87,20,IF(U497=Datos!$B$88,25,0)))))))/100)+((IF(V497=Datos!$B$83,0,IF(V497=Datos!$B$84,5,IF(V497=Datos!$B$85,10,IF(V497=Datos!$B$86,15,IF(V497=Datos!$B$87,20,IF(V497=Datos!$B$88,25,0)))))))/100)</f>
        <v>0</v>
      </c>
      <c r="X497" s="435">
        <f>IF(ISERROR((IF(R497=Datos!$B$80,W497,0)+IF(R498=Datos!$B$80,W498,0)+IF(R499=Datos!$B$80,W499,0)+IF(R500=Datos!$B$80,W500,0)+IF(R501=Datos!$B$80,W501,0)+IF(R502=Datos!$B$80,W502,0))/(IF(R497=Datos!$B$80,1,0)+IF(R498=Datos!$B$80,1,0)+IF(R499=Datos!$B$80,1,0)+IF(R500=Datos!$B$80,1,0)+IF(R501=Datos!$B$80,1,0)+IF(R502=Datos!$B$80,1,0))),0,(IF(R497=Datos!$B$80,W497,0)+IF(R498=Datos!$B$80,W498,0)+IF(R499=Datos!$B$80,W499,0)+IF(R500=Datos!$B$80,W500,0)+IF(R501=Datos!$B$80,W501,0)+IF(R502=Datos!$B$80,W502,0))/(IF(R497=Datos!$B$80,1,0)+IF(R498=Datos!$B$80,1,0)+IF(R499=Datos!$B$80,1,0)+IF(R500=Datos!$B$80,1,0)+IF(R501=Datos!$B$80,1,0)+IF(R502=Datos!$B$80,1,0)))</f>
        <v>0</v>
      </c>
      <c r="Y497" s="425" t="str">
        <f>IF(J497="","-",(IF(X497&gt;0,(IF(J497=Datos!$B$65,Datos!$B$65,IF(AND(J497=Datos!$B$66,X497&gt;0.49),Datos!$B$65,IF(AND(J497=Datos!$B$67,X497&gt;0.74),Datos!$B$65,IF(AND(J497=Datos!$B$67,X497&lt;0.75,X497&gt;0.49),Datos!$B$66,IF(AND(J497=Datos!$B$68,X497&gt;0.74),Datos!$B$66,IF(AND(J497=Datos!$B$68,X497&lt;0.75,X497&gt;0.49),Datos!$B$67,IF(AND(J497=Datos!$B$69,X497&gt;0.74),Datos!$B$67,IF(AND(J497=Datos!$B$69,X497&lt;0.75,X497&gt;0.49),Datos!$B$68,J497))))))))),J497)))</f>
        <v>-</v>
      </c>
      <c r="Z497" s="422">
        <f>IF(ISERROR((IF(R497=Datos!$B$79,W497,0)+IF(R498=Datos!$B$79,W498,0)+IF(R499=Datos!$B$79,W499,0)+IF(R500=Datos!$B$79,W500,0)+IF(R501=Datos!$B$79,W501,0)+IF(R502=Datos!$B$79,W502,0))/(IF(R497=Datos!$B$79,1,0)+IF(R498=Datos!$B$79,1,0)+IF(R499=Datos!$B$79,1,0)+IF(R500=Datos!$B$79,1,0)+IF(R501=Datos!$B$79,1,0)+IF(R502=Datos!$B$79,1,0))),0,(IF(R497=Datos!$B$79,W497,0)+IF(R498=Datos!$B$79,W498,0)+IF(R499=Datos!$B$79,W499,0)+IF(R500=Datos!$B$79,W500,0)+IF(R501=Datos!$B$79,W501,0)+IF(R502=Datos!$B$79,W502,0))/(IF(R497=Datos!$B$79,1,0)+IF(R498=Datos!$B$79,1,0)+IF(R499=Datos!$B$79,1,0)+IF(R500=Datos!$B$79,1,0)+IF(R501=Datos!$B$79,1,0)+IF(R502=Datos!$B$79,1,0)))</f>
        <v>0</v>
      </c>
      <c r="AA497" s="425" t="str">
        <f>IF(K497="","-",(IF(Z497&gt;0,(IF(K497=Datos!$B$72,Datos!$B$72,IF(AND(K497=Datos!$B$73,Z497&gt;0.49),Datos!$B$72,IF(AND(K497=Datos!$B$74,Z497&gt;0.74),Datos!$B$72,IF(AND(K497=Datos!$B$74,Z497&lt;0.75,Z497&gt;0.49),Datos!$B$73,IF(AND(K497=Datos!$B$75,Z497&gt;0.74),Datos!$B$73,IF(AND(K497=Datos!$B$75,Z497&lt;0.75,Z497&gt;0.49),Datos!$B$74,IF(AND(K497=Datos!$B$76,Z497&gt;0.74),Datos!$B$74,IF(AND(K497=Datos!$B$76,Z497&lt;0.75,Z497&gt;0.49),Datos!$B$75,K497))))))))),K497)))</f>
        <v>-</v>
      </c>
      <c r="AB497" s="428" t="str">
        <f>IF(AND(Y497=Datos!$B$186,AA497=Datos!$B$193),Datos!$D$186,IF(AND(Y497=Datos!$B$186,AA497=Datos!$B$194),Datos!$E$186,IF(AND(Y497=Datos!$B$186,AA497=Datos!$B$195),Datos!$F$186,IF(AND(Y497=Datos!$B$186,AA497=Datos!$B$196),Datos!$G$186,IF(AND(Y497=Datos!$B$186,AA497=Datos!$B$197),Datos!$H$186,IF(AND(Y497=Datos!$B$187,AA497=Datos!$B$193),Datos!$D$187,IF(AND(Y497=Datos!$B$187,AA497=Datos!$B$194),Datos!$E$187,IF(AND(Y497=Datos!$B$187,AA497=Datos!$B$195),Datos!$F$187,IF(AND(Y497=Datos!$B$187,AA497=Datos!$B$196),Datos!$G$187,IF(AND(Y497=Datos!$B$187,AA497=Datos!$B$197),Datos!$H$187,IF(AND(Y497=Datos!$B$188,AA497=Datos!$B$193),Datos!$D$188,IF(AND(Y497=Datos!$B$188,AA497=Datos!$B$194),Datos!$E$188,IF(AND(Y497=Datos!$B$188,AA497=Datos!$B$195),Datos!$F$188,IF(AND(Y497=Datos!$B$188,AA497=Datos!$B$196),Datos!$G$188,IF(AND(Y497=Datos!$B$188,AA497=Datos!$B$197),Datos!$H$188,IF(AND(Y497=Datos!$B$189,AA497=Datos!$B$193),Datos!$D$189,IF(AND(Y497=Datos!$B$189,AA497=Datos!$B$194),Datos!$E$189,IF(AND(Y497=Datos!$B$189,AA497=Datos!$B$195),Datos!$F$189,IF(AND(Y497=Datos!$B$189,AA497=Datos!$B$196),Datos!$G$189,IF(AND(Y497=Datos!$B$189,AA497=Datos!$B$197),Datos!$H$189,IF(AND(Y497=Datos!$B$190,AA497=Datos!$B$193),Datos!$D$190,IF(AND(Y497=Datos!$B$190,AA497=Datos!$B$194),Datos!$E$190,IF(AND(Y497=Datos!$B$190,AA497=Datos!$B$195),Datos!$F$190,IF(AND(Y497=Datos!$B$190,AA497=Datos!$B$196),Datos!$G$190,IF(AND(Y497=Datos!$B$190,AA497=Datos!$B$197),Datos!$H$190,"-")))))))))))))))))))))))))</f>
        <v>-</v>
      </c>
      <c r="AC497" s="61"/>
    </row>
    <row r="498" spans="2:29" s="5" customFormat="1" ht="30" customHeight="1">
      <c r="B498" s="299"/>
      <c r="C498" s="439"/>
      <c r="D498" s="439"/>
      <c r="E498" s="443"/>
      <c r="F498" s="444"/>
      <c r="G498" s="246"/>
      <c r="H498" s="62"/>
      <c r="I498" s="63"/>
      <c r="J498" s="432"/>
      <c r="K498" s="432"/>
      <c r="L498" s="429"/>
      <c r="M498" s="63"/>
      <c r="N498" s="62"/>
      <c r="O498" s="62"/>
      <c r="P498" s="62"/>
      <c r="Q498" s="62"/>
      <c r="R498" s="63"/>
      <c r="S498" s="62"/>
      <c r="T498" s="62"/>
      <c r="U498" s="62"/>
      <c r="V498" s="62"/>
      <c r="W498" s="64">
        <f>((IF(S498=Datos!$B$83,0,IF(S498=Datos!$B$84,5,IF(S498=Datos!$B$85,10,IF(S498=Datos!$B$86,15,IF(S498=Datos!$B$87,20,IF(S498=Datos!$B$88,25,0)))))))/100)+((IF(T498=Datos!$B$83,0,IF(T498=Datos!$B$84,5,IF(T498=Datos!$B$85,10,IF(T498=Datos!$B$86,15,IF(T498=Datos!$B$87,20,IF(T498=Datos!$B$88,25,0)))))))/100)+((IF(U498=Datos!$B$83,0,IF(U498=Datos!$B$84,5,IF(U498=Datos!$B$85,10,IF(U498=Datos!$B$86,15,IF(U498=Datos!$B$87,20,IF(U498=Datos!$B$88,25,0)))))))/100)+((IF(V498=Datos!$B$83,0,IF(V498=Datos!$B$84,5,IF(V498=Datos!$B$85,10,IF(V498=Datos!$B$86,15,IF(V498=Datos!$B$87,20,IF(V498=Datos!$B$88,25,0)))))))/100)</f>
        <v>0</v>
      </c>
      <c r="X498" s="436"/>
      <c r="Y498" s="426"/>
      <c r="Z498" s="423"/>
      <c r="AA498" s="426"/>
      <c r="AB498" s="429"/>
      <c r="AC498" s="65"/>
    </row>
    <row r="499" spans="2:29" s="5" customFormat="1" ht="30" customHeight="1">
      <c r="B499" s="299"/>
      <c r="C499" s="439"/>
      <c r="D499" s="439"/>
      <c r="E499" s="443"/>
      <c r="F499" s="444"/>
      <c r="G499" s="246"/>
      <c r="H499" s="62"/>
      <c r="I499" s="63"/>
      <c r="J499" s="432"/>
      <c r="K499" s="432"/>
      <c r="L499" s="429"/>
      <c r="M499" s="63"/>
      <c r="N499" s="62"/>
      <c r="O499" s="62"/>
      <c r="P499" s="62"/>
      <c r="Q499" s="62"/>
      <c r="R499" s="63"/>
      <c r="S499" s="62"/>
      <c r="T499" s="62"/>
      <c r="U499" s="62"/>
      <c r="V499" s="62"/>
      <c r="W499" s="64">
        <f>((IF(S499=Datos!$B$83,0,IF(S499=Datos!$B$84,5,IF(S499=Datos!$B$85,10,IF(S499=Datos!$B$86,15,IF(S499=Datos!$B$87,20,IF(S499=Datos!$B$88,25,0)))))))/100)+((IF(T499=Datos!$B$83,0,IF(T499=Datos!$B$84,5,IF(T499=Datos!$B$85,10,IF(T499=Datos!$B$86,15,IF(T499=Datos!$B$87,20,IF(T499=Datos!$B$88,25,0)))))))/100)+((IF(U499=Datos!$B$83,0,IF(U499=Datos!$B$84,5,IF(U499=Datos!$B$85,10,IF(U499=Datos!$B$86,15,IF(U499=Datos!$B$87,20,IF(U499=Datos!$B$88,25,0)))))))/100)+((IF(V499=Datos!$B$83,0,IF(V499=Datos!$B$84,5,IF(V499=Datos!$B$85,10,IF(V499=Datos!$B$86,15,IF(V499=Datos!$B$87,20,IF(V499=Datos!$B$88,25,0)))))))/100)</f>
        <v>0</v>
      </c>
      <c r="X499" s="436"/>
      <c r="Y499" s="426"/>
      <c r="Z499" s="423"/>
      <c r="AA499" s="426"/>
      <c r="AB499" s="429"/>
      <c r="AC499" s="65"/>
    </row>
    <row r="500" spans="2:29" s="5" customFormat="1" ht="30" customHeight="1">
      <c r="B500" s="299"/>
      <c r="C500" s="439"/>
      <c r="D500" s="439"/>
      <c r="E500" s="443"/>
      <c r="F500" s="444"/>
      <c r="G500" s="246"/>
      <c r="H500" s="62"/>
      <c r="I500" s="63"/>
      <c r="J500" s="432"/>
      <c r="K500" s="432"/>
      <c r="L500" s="429"/>
      <c r="M500" s="63"/>
      <c r="N500" s="62"/>
      <c r="O500" s="62"/>
      <c r="P500" s="62"/>
      <c r="Q500" s="62"/>
      <c r="R500" s="63"/>
      <c r="S500" s="62"/>
      <c r="T500" s="62"/>
      <c r="U500" s="62"/>
      <c r="V500" s="62"/>
      <c r="W500" s="64">
        <f>((IF(S500=Datos!$B$83,0,IF(S500=Datos!$B$84,5,IF(S500=Datos!$B$85,10,IF(S500=Datos!$B$86,15,IF(S500=Datos!$B$87,20,IF(S500=Datos!$B$88,25,0)))))))/100)+((IF(T500=Datos!$B$83,0,IF(T500=Datos!$B$84,5,IF(T500=Datos!$B$85,10,IF(T500=Datos!$B$86,15,IF(T500=Datos!$B$87,20,IF(T500=Datos!$B$88,25,0)))))))/100)+((IF(U500=Datos!$B$83,0,IF(U500=Datos!$B$84,5,IF(U500=Datos!$B$85,10,IF(U500=Datos!$B$86,15,IF(U500=Datos!$B$87,20,IF(U500=Datos!$B$88,25,0)))))))/100)+((IF(V500=Datos!$B$83,0,IF(V500=Datos!$B$84,5,IF(V500=Datos!$B$85,10,IF(V500=Datos!$B$86,15,IF(V500=Datos!$B$87,20,IF(V500=Datos!$B$88,25,0)))))))/100)</f>
        <v>0</v>
      </c>
      <c r="X500" s="436"/>
      <c r="Y500" s="426"/>
      <c r="Z500" s="423"/>
      <c r="AA500" s="426"/>
      <c r="AB500" s="429"/>
      <c r="AC500" s="65"/>
    </row>
    <row r="501" spans="2:29" s="5" customFormat="1" ht="30" customHeight="1">
      <c r="B501" s="299"/>
      <c r="C501" s="439"/>
      <c r="D501" s="439"/>
      <c r="E501" s="443"/>
      <c r="F501" s="444"/>
      <c r="G501" s="246"/>
      <c r="H501" s="62"/>
      <c r="I501" s="63"/>
      <c r="J501" s="432"/>
      <c r="K501" s="432"/>
      <c r="L501" s="429"/>
      <c r="M501" s="63"/>
      <c r="N501" s="62"/>
      <c r="O501" s="62"/>
      <c r="P501" s="62"/>
      <c r="Q501" s="62"/>
      <c r="R501" s="63"/>
      <c r="S501" s="62"/>
      <c r="T501" s="62"/>
      <c r="U501" s="62"/>
      <c r="V501" s="62"/>
      <c r="W501" s="64">
        <f>((IF(S501=Datos!$B$83,0,IF(S501=Datos!$B$84,5,IF(S501=Datos!$B$85,10,IF(S501=Datos!$B$86,15,IF(S501=Datos!$B$87,20,IF(S501=Datos!$B$88,25,0)))))))/100)+((IF(T501=Datos!$B$83,0,IF(T501=Datos!$B$84,5,IF(T501=Datos!$B$85,10,IF(T501=Datos!$B$86,15,IF(T501=Datos!$B$87,20,IF(T501=Datos!$B$88,25,0)))))))/100)+((IF(U501=Datos!$B$83,0,IF(U501=Datos!$B$84,5,IF(U501=Datos!$B$85,10,IF(U501=Datos!$B$86,15,IF(U501=Datos!$B$87,20,IF(U501=Datos!$B$88,25,0)))))))/100)+((IF(V501=Datos!$B$83,0,IF(V501=Datos!$B$84,5,IF(V501=Datos!$B$85,10,IF(V501=Datos!$B$86,15,IF(V501=Datos!$B$87,20,IF(V501=Datos!$B$88,25,0)))))))/100)</f>
        <v>0</v>
      </c>
      <c r="X501" s="436"/>
      <c r="Y501" s="426"/>
      <c r="Z501" s="423"/>
      <c r="AA501" s="426"/>
      <c r="AB501" s="429"/>
      <c r="AC501" s="65"/>
    </row>
    <row r="502" spans="2:29" s="5" customFormat="1" ht="30" customHeight="1" thickBot="1">
      <c r="B502" s="300"/>
      <c r="C502" s="440"/>
      <c r="D502" s="440"/>
      <c r="E502" s="445"/>
      <c r="F502" s="446"/>
      <c r="G502" s="247"/>
      <c r="H502" s="88"/>
      <c r="I502" s="86"/>
      <c r="J502" s="433"/>
      <c r="K502" s="433"/>
      <c r="L502" s="430"/>
      <c r="M502" s="86"/>
      <c r="N502" s="88"/>
      <c r="O502" s="88"/>
      <c r="P502" s="88"/>
      <c r="Q502" s="88"/>
      <c r="R502" s="86"/>
      <c r="S502" s="88"/>
      <c r="T502" s="88"/>
      <c r="U502" s="88"/>
      <c r="V502" s="88"/>
      <c r="W502" s="87">
        <f>((IF(S502=Datos!$B$83,0,IF(S502=Datos!$B$84,5,IF(S502=Datos!$B$85,10,IF(S502=Datos!$B$86,15,IF(S502=Datos!$B$87,20,IF(S502=Datos!$B$88,25,0)))))))/100)+((IF(T502=Datos!$B$83,0,IF(T502=Datos!$B$84,5,IF(T502=Datos!$B$85,10,IF(T502=Datos!$B$86,15,IF(T502=Datos!$B$87,20,IF(T502=Datos!$B$88,25,0)))))))/100)+((IF(U502=Datos!$B$83,0,IF(U502=Datos!$B$84,5,IF(U502=Datos!$B$85,10,IF(U502=Datos!$B$86,15,IF(U502=Datos!$B$87,20,IF(U502=Datos!$B$88,25,0)))))))/100)+((IF(V502=Datos!$B$83,0,IF(V502=Datos!$B$84,5,IF(V502=Datos!$B$85,10,IF(V502=Datos!$B$86,15,IF(V502=Datos!$B$87,20,IF(V502=Datos!$B$88,25,0)))))))/100)</f>
        <v>0</v>
      </c>
      <c r="X502" s="437"/>
      <c r="Y502" s="427"/>
      <c r="Z502" s="424"/>
      <c r="AA502" s="427"/>
      <c r="AB502" s="430"/>
      <c r="AC502" s="69"/>
    </row>
    <row r="503" spans="2:29" s="5" customFormat="1" ht="30" customHeight="1">
      <c r="B503" s="298" t="str">
        <f>IF(Menú!$C$7="","-",Menú!$C$7)</f>
        <v>-</v>
      </c>
      <c r="C503" s="438"/>
      <c r="D503" s="438" t="str">
        <f>IF(B503="-","-",VLOOKUP(B503,Datos!$B$3:$C$25,2,FALSE))</f>
        <v>-</v>
      </c>
      <c r="E503" s="441"/>
      <c r="F503" s="442"/>
      <c r="G503" s="245"/>
      <c r="H503" s="83"/>
      <c r="I503" s="84"/>
      <c r="J503" s="431"/>
      <c r="K503" s="431"/>
      <c r="L503" s="428" t="str">
        <f>IF(AND(J503=Datos!$B$186,K503=Datos!$B$193),Datos!$D$186,IF(AND(J503=Datos!$B$186,K503=Datos!$B$194),Datos!$E$186,IF(AND(J503=Datos!$B$186,K503=Datos!$B$195),Datos!$F$186,IF(AND(J503=Datos!$B$186,K503=Datos!$B$196),Datos!$G$186,IF(AND(J503=Datos!$B$186,K503=Datos!$B$197),Datos!$H$186,IF(AND(J503=Datos!$B$187,K503=Datos!$B$193),Datos!$D$187,IF(AND(J503=Datos!$B$187,K503=Datos!$B$194),Datos!$E$187,IF(AND(J503=Datos!$B$187,K503=Datos!$B$195),Datos!$F$187,IF(AND(J503=Datos!$B$187,K503=Datos!$B$196),Datos!$G$187,IF(AND(J503=Datos!$B$187,K503=Datos!$B$197),Datos!$H$187,IF(AND(J503=Datos!$B$188,K503=Datos!$B$193),Datos!$D$188,IF(AND(J503=Datos!$B$188,K503=Datos!$B$194),Datos!$E$188,IF(AND(J503=Datos!$B$188,K503=Datos!$B$195),Datos!$F$188,IF(AND(J503=Datos!$B$188,K503=Datos!$B$196),Datos!$G$188,IF(AND(J503=Datos!$B$188,K503=Datos!$B$197),Datos!$H$188,IF(AND(J503=Datos!$B$189,K503=Datos!$B$193),Datos!$D$189,IF(AND(J503=Datos!$B$189,K503=Datos!$B$194),Datos!$E$189,IF(AND(J503=Datos!$B$189,K503=Datos!$B$195),Datos!$F$189,IF(AND(J503=Datos!$B$189,K503=Datos!$B$196),Datos!$G$189,IF(AND(J503=Datos!$B$189,K503=Datos!$B$197),Datos!$H$189,IF(AND(J503=Datos!$B$190,K503=Datos!$B$193),Datos!$D$190,IF(AND(J503=Datos!$B$190,K503=Datos!$B$194),Datos!$E$190,IF(AND(J503=Datos!$B$190,K503=Datos!$B$195),Datos!$F$190,IF(AND(J503=Datos!$B$190,K503=Datos!$B$196),Datos!$G$190,IF(AND(J503=Datos!$B$190,K503=Datos!$B$197),Datos!$H$190,"-")))))))))))))))))))))))))</f>
        <v>-</v>
      </c>
      <c r="M503" s="84"/>
      <c r="N503" s="83"/>
      <c r="O503" s="83"/>
      <c r="P503" s="83"/>
      <c r="Q503" s="83"/>
      <c r="R503" s="84"/>
      <c r="S503" s="83"/>
      <c r="T503" s="83"/>
      <c r="U503" s="83"/>
      <c r="V503" s="83"/>
      <c r="W503" s="82">
        <f>((IF(S503=Datos!$B$83,0,IF(S503=Datos!$B$84,5,IF(S503=Datos!$B$85,10,IF(S503=Datos!$B$86,15,IF(S503=Datos!$B$87,20,IF(S503=Datos!$B$88,25,0)))))))/100)+((IF(T503=Datos!$B$83,0,IF(T503=Datos!$B$84,5,IF(T503=Datos!$B$85,10,IF(T503=Datos!$B$86,15,IF(T503=Datos!$B$87,20,IF(T503=Datos!$B$88,25,0)))))))/100)+((IF(U503=Datos!$B$83,0,IF(U503=Datos!$B$84,5,IF(U503=Datos!$B$85,10,IF(U503=Datos!$B$86,15,IF(U503=Datos!$B$87,20,IF(U503=Datos!$B$88,25,0)))))))/100)+((IF(V503=Datos!$B$83,0,IF(V503=Datos!$B$84,5,IF(V503=Datos!$B$85,10,IF(V503=Datos!$B$86,15,IF(V503=Datos!$B$87,20,IF(V503=Datos!$B$88,25,0)))))))/100)</f>
        <v>0</v>
      </c>
      <c r="X503" s="435">
        <f>IF(ISERROR((IF(R503=Datos!$B$80,W503,0)+IF(R504=Datos!$B$80,W504,0)+IF(R505=Datos!$B$80,W505,0)+IF(R506=Datos!$B$80,W506,0)+IF(R507=Datos!$B$80,W507,0)+IF(R508=Datos!$B$80,W508,0))/(IF(R503=Datos!$B$80,1,0)+IF(R504=Datos!$B$80,1,0)+IF(R505=Datos!$B$80,1,0)+IF(R506=Datos!$B$80,1,0)+IF(R507=Datos!$B$80,1,0)+IF(R508=Datos!$B$80,1,0))),0,(IF(R503=Datos!$B$80,W503,0)+IF(R504=Datos!$B$80,W504,0)+IF(R505=Datos!$B$80,W505,0)+IF(R506=Datos!$B$80,W506,0)+IF(R507=Datos!$B$80,W507,0)+IF(R508=Datos!$B$80,W508,0))/(IF(R503=Datos!$B$80,1,0)+IF(R504=Datos!$B$80,1,0)+IF(R505=Datos!$B$80,1,0)+IF(R506=Datos!$B$80,1,0)+IF(R507=Datos!$B$80,1,0)+IF(R508=Datos!$B$80,1,0)))</f>
        <v>0</v>
      </c>
      <c r="Y503" s="425" t="str">
        <f>IF(J503="","-",(IF(X503&gt;0,(IF(J503=Datos!$B$65,Datos!$B$65,IF(AND(J503=Datos!$B$66,X503&gt;0.49),Datos!$B$65,IF(AND(J503=Datos!$B$67,X503&gt;0.74),Datos!$B$65,IF(AND(J503=Datos!$B$67,X503&lt;0.75,X503&gt;0.49),Datos!$B$66,IF(AND(J503=Datos!$B$68,X503&gt;0.74),Datos!$B$66,IF(AND(J503=Datos!$B$68,X503&lt;0.75,X503&gt;0.49),Datos!$B$67,IF(AND(J503=Datos!$B$69,X503&gt;0.74),Datos!$B$67,IF(AND(J503=Datos!$B$69,X503&lt;0.75,X503&gt;0.49),Datos!$B$68,J503))))))))),J503)))</f>
        <v>-</v>
      </c>
      <c r="Z503" s="422">
        <f>IF(ISERROR((IF(R503=Datos!$B$79,W503,0)+IF(R504=Datos!$B$79,W504,0)+IF(R505=Datos!$B$79,W505,0)+IF(R506=Datos!$B$79,W506,0)+IF(R507=Datos!$B$79,W507,0)+IF(R508=Datos!$B$79,W508,0))/(IF(R503=Datos!$B$79,1,0)+IF(R504=Datos!$B$79,1,0)+IF(R505=Datos!$B$79,1,0)+IF(R506=Datos!$B$79,1,0)+IF(R507=Datos!$B$79,1,0)+IF(R508=Datos!$B$79,1,0))),0,(IF(R503=Datos!$B$79,W503,0)+IF(R504=Datos!$B$79,W504,0)+IF(R505=Datos!$B$79,W505,0)+IF(R506=Datos!$B$79,W506,0)+IF(R507=Datos!$B$79,W507,0)+IF(R508=Datos!$B$79,W508,0))/(IF(R503=Datos!$B$79,1,0)+IF(R504=Datos!$B$79,1,0)+IF(R505=Datos!$B$79,1,0)+IF(R506=Datos!$B$79,1,0)+IF(R507=Datos!$B$79,1,0)+IF(R508=Datos!$B$79,1,0)))</f>
        <v>0</v>
      </c>
      <c r="AA503" s="425" t="str">
        <f>IF(K503="","-",(IF(Z503&gt;0,(IF(K503=Datos!$B$72,Datos!$B$72,IF(AND(K503=Datos!$B$73,Z503&gt;0.49),Datos!$B$72,IF(AND(K503=Datos!$B$74,Z503&gt;0.74),Datos!$B$72,IF(AND(K503=Datos!$B$74,Z503&lt;0.75,Z503&gt;0.49),Datos!$B$73,IF(AND(K503=Datos!$B$75,Z503&gt;0.74),Datos!$B$73,IF(AND(K503=Datos!$B$75,Z503&lt;0.75,Z503&gt;0.49),Datos!$B$74,IF(AND(K503=Datos!$B$76,Z503&gt;0.74),Datos!$B$74,IF(AND(K503=Datos!$B$76,Z503&lt;0.75,Z503&gt;0.49),Datos!$B$75,K503))))))))),K503)))</f>
        <v>-</v>
      </c>
      <c r="AB503" s="428" t="str">
        <f>IF(AND(Y503=Datos!$B$186,AA503=Datos!$B$193),Datos!$D$186,IF(AND(Y503=Datos!$B$186,AA503=Datos!$B$194),Datos!$E$186,IF(AND(Y503=Datos!$B$186,AA503=Datos!$B$195),Datos!$F$186,IF(AND(Y503=Datos!$B$186,AA503=Datos!$B$196),Datos!$G$186,IF(AND(Y503=Datos!$B$186,AA503=Datos!$B$197),Datos!$H$186,IF(AND(Y503=Datos!$B$187,AA503=Datos!$B$193),Datos!$D$187,IF(AND(Y503=Datos!$B$187,AA503=Datos!$B$194),Datos!$E$187,IF(AND(Y503=Datos!$B$187,AA503=Datos!$B$195),Datos!$F$187,IF(AND(Y503=Datos!$B$187,AA503=Datos!$B$196),Datos!$G$187,IF(AND(Y503=Datos!$B$187,AA503=Datos!$B$197),Datos!$H$187,IF(AND(Y503=Datos!$B$188,AA503=Datos!$B$193),Datos!$D$188,IF(AND(Y503=Datos!$B$188,AA503=Datos!$B$194),Datos!$E$188,IF(AND(Y503=Datos!$B$188,AA503=Datos!$B$195),Datos!$F$188,IF(AND(Y503=Datos!$B$188,AA503=Datos!$B$196),Datos!$G$188,IF(AND(Y503=Datos!$B$188,AA503=Datos!$B$197),Datos!$H$188,IF(AND(Y503=Datos!$B$189,AA503=Datos!$B$193),Datos!$D$189,IF(AND(Y503=Datos!$B$189,AA503=Datos!$B$194),Datos!$E$189,IF(AND(Y503=Datos!$B$189,AA503=Datos!$B$195),Datos!$F$189,IF(AND(Y503=Datos!$B$189,AA503=Datos!$B$196),Datos!$G$189,IF(AND(Y503=Datos!$B$189,AA503=Datos!$B$197),Datos!$H$189,IF(AND(Y503=Datos!$B$190,AA503=Datos!$B$193),Datos!$D$190,IF(AND(Y503=Datos!$B$190,AA503=Datos!$B$194),Datos!$E$190,IF(AND(Y503=Datos!$B$190,AA503=Datos!$B$195),Datos!$F$190,IF(AND(Y503=Datos!$B$190,AA503=Datos!$B$196),Datos!$G$190,IF(AND(Y503=Datos!$B$190,AA503=Datos!$B$197),Datos!$H$190,"-")))))))))))))))))))))))))</f>
        <v>-</v>
      </c>
      <c r="AC503" s="61"/>
    </row>
    <row r="504" spans="2:29" s="5" customFormat="1" ht="30" customHeight="1">
      <c r="B504" s="299"/>
      <c r="C504" s="439"/>
      <c r="D504" s="439"/>
      <c r="E504" s="443"/>
      <c r="F504" s="444"/>
      <c r="G504" s="246"/>
      <c r="H504" s="62"/>
      <c r="I504" s="63"/>
      <c r="J504" s="432"/>
      <c r="K504" s="432"/>
      <c r="L504" s="429"/>
      <c r="M504" s="63"/>
      <c r="N504" s="62"/>
      <c r="O504" s="62"/>
      <c r="P504" s="62"/>
      <c r="Q504" s="62"/>
      <c r="R504" s="63"/>
      <c r="S504" s="62"/>
      <c r="T504" s="62"/>
      <c r="U504" s="62"/>
      <c r="V504" s="62"/>
      <c r="W504" s="64">
        <f>((IF(S504=Datos!$B$83,0,IF(S504=Datos!$B$84,5,IF(S504=Datos!$B$85,10,IF(S504=Datos!$B$86,15,IF(S504=Datos!$B$87,20,IF(S504=Datos!$B$88,25,0)))))))/100)+((IF(T504=Datos!$B$83,0,IF(T504=Datos!$B$84,5,IF(T504=Datos!$B$85,10,IF(T504=Datos!$B$86,15,IF(T504=Datos!$B$87,20,IF(T504=Datos!$B$88,25,0)))))))/100)+((IF(U504=Datos!$B$83,0,IF(U504=Datos!$B$84,5,IF(U504=Datos!$B$85,10,IF(U504=Datos!$B$86,15,IF(U504=Datos!$B$87,20,IF(U504=Datos!$B$88,25,0)))))))/100)+((IF(V504=Datos!$B$83,0,IF(V504=Datos!$B$84,5,IF(V504=Datos!$B$85,10,IF(V504=Datos!$B$86,15,IF(V504=Datos!$B$87,20,IF(V504=Datos!$B$88,25,0)))))))/100)</f>
        <v>0</v>
      </c>
      <c r="X504" s="436"/>
      <c r="Y504" s="426"/>
      <c r="Z504" s="423"/>
      <c r="AA504" s="426"/>
      <c r="AB504" s="429"/>
      <c r="AC504" s="65"/>
    </row>
    <row r="505" spans="2:29" s="5" customFormat="1" ht="30" customHeight="1">
      <c r="B505" s="299"/>
      <c r="C505" s="439"/>
      <c r="D505" s="439"/>
      <c r="E505" s="443"/>
      <c r="F505" s="444"/>
      <c r="G505" s="246"/>
      <c r="H505" s="62"/>
      <c r="I505" s="63"/>
      <c r="J505" s="432"/>
      <c r="K505" s="432"/>
      <c r="L505" s="429"/>
      <c r="M505" s="63"/>
      <c r="N505" s="62"/>
      <c r="O505" s="62"/>
      <c r="P505" s="62"/>
      <c r="Q505" s="62"/>
      <c r="R505" s="63"/>
      <c r="S505" s="62"/>
      <c r="T505" s="62"/>
      <c r="U505" s="62"/>
      <c r="V505" s="62"/>
      <c r="W505" s="64">
        <f>((IF(S505=Datos!$B$83,0,IF(S505=Datos!$B$84,5,IF(S505=Datos!$B$85,10,IF(S505=Datos!$B$86,15,IF(S505=Datos!$B$87,20,IF(S505=Datos!$B$88,25,0)))))))/100)+((IF(T505=Datos!$B$83,0,IF(T505=Datos!$B$84,5,IF(T505=Datos!$B$85,10,IF(T505=Datos!$B$86,15,IF(T505=Datos!$B$87,20,IF(T505=Datos!$B$88,25,0)))))))/100)+((IF(U505=Datos!$B$83,0,IF(U505=Datos!$B$84,5,IF(U505=Datos!$B$85,10,IF(U505=Datos!$B$86,15,IF(U505=Datos!$B$87,20,IF(U505=Datos!$B$88,25,0)))))))/100)+((IF(V505=Datos!$B$83,0,IF(V505=Datos!$B$84,5,IF(V505=Datos!$B$85,10,IF(V505=Datos!$B$86,15,IF(V505=Datos!$B$87,20,IF(V505=Datos!$B$88,25,0)))))))/100)</f>
        <v>0</v>
      </c>
      <c r="X505" s="436"/>
      <c r="Y505" s="426"/>
      <c r="Z505" s="423"/>
      <c r="AA505" s="426"/>
      <c r="AB505" s="429"/>
      <c r="AC505" s="65"/>
    </row>
    <row r="506" spans="2:29" s="5" customFormat="1" ht="30" customHeight="1">
      <c r="B506" s="299"/>
      <c r="C506" s="439"/>
      <c r="D506" s="439"/>
      <c r="E506" s="443"/>
      <c r="F506" s="444"/>
      <c r="G506" s="246"/>
      <c r="H506" s="62"/>
      <c r="I506" s="63"/>
      <c r="J506" s="432"/>
      <c r="K506" s="432"/>
      <c r="L506" s="429"/>
      <c r="M506" s="63"/>
      <c r="N506" s="62"/>
      <c r="O506" s="62"/>
      <c r="P506" s="62"/>
      <c r="Q506" s="62"/>
      <c r="R506" s="63"/>
      <c r="S506" s="62"/>
      <c r="T506" s="62"/>
      <c r="U506" s="62"/>
      <c r="V506" s="62"/>
      <c r="W506" s="64">
        <f>((IF(S506=Datos!$B$83,0,IF(S506=Datos!$B$84,5,IF(S506=Datos!$B$85,10,IF(S506=Datos!$B$86,15,IF(S506=Datos!$B$87,20,IF(S506=Datos!$B$88,25,0)))))))/100)+((IF(T506=Datos!$B$83,0,IF(T506=Datos!$B$84,5,IF(T506=Datos!$B$85,10,IF(T506=Datos!$B$86,15,IF(T506=Datos!$B$87,20,IF(T506=Datos!$B$88,25,0)))))))/100)+((IF(U506=Datos!$B$83,0,IF(U506=Datos!$B$84,5,IF(U506=Datos!$B$85,10,IF(U506=Datos!$B$86,15,IF(U506=Datos!$B$87,20,IF(U506=Datos!$B$88,25,0)))))))/100)+((IF(V506=Datos!$B$83,0,IF(V506=Datos!$B$84,5,IF(V506=Datos!$B$85,10,IF(V506=Datos!$B$86,15,IF(V506=Datos!$B$87,20,IF(V506=Datos!$B$88,25,0)))))))/100)</f>
        <v>0</v>
      </c>
      <c r="X506" s="436"/>
      <c r="Y506" s="426"/>
      <c r="Z506" s="423"/>
      <c r="AA506" s="426"/>
      <c r="AB506" s="429"/>
      <c r="AC506" s="65"/>
    </row>
    <row r="507" spans="2:29" s="5" customFormat="1" ht="30" customHeight="1">
      <c r="B507" s="299"/>
      <c r="C507" s="439"/>
      <c r="D507" s="439"/>
      <c r="E507" s="443"/>
      <c r="F507" s="444"/>
      <c r="G507" s="246"/>
      <c r="H507" s="62"/>
      <c r="I507" s="63"/>
      <c r="J507" s="432"/>
      <c r="K507" s="432"/>
      <c r="L507" s="429"/>
      <c r="M507" s="63"/>
      <c r="N507" s="62"/>
      <c r="O507" s="62"/>
      <c r="P507" s="62"/>
      <c r="Q507" s="62"/>
      <c r="R507" s="63"/>
      <c r="S507" s="62"/>
      <c r="T507" s="62"/>
      <c r="U507" s="62"/>
      <c r="V507" s="62"/>
      <c r="W507" s="64">
        <f>((IF(S507=Datos!$B$83,0,IF(S507=Datos!$B$84,5,IF(S507=Datos!$B$85,10,IF(S507=Datos!$B$86,15,IF(S507=Datos!$B$87,20,IF(S507=Datos!$B$88,25,0)))))))/100)+((IF(T507=Datos!$B$83,0,IF(T507=Datos!$B$84,5,IF(T507=Datos!$B$85,10,IF(T507=Datos!$B$86,15,IF(T507=Datos!$B$87,20,IF(T507=Datos!$B$88,25,0)))))))/100)+((IF(U507=Datos!$B$83,0,IF(U507=Datos!$B$84,5,IF(U507=Datos!$B$85,10,IF(U507=Datos!$B$86,15,IF(U507=Datos!$B$87,20,IF(U507=Datos!$B$88,25,0)))))))/100)+((IF(V507=Datos!$B$83,0,IF(V507=Datos!$B$84,5,IF(V507=Datos!$B$85,10,IF(V507=Datos!$B$86,15,IF(V507=Datos!$B$87,20,IF(V507=Datos!$B$88,25,0)))))))/100)</f>
        <v>0</v>
      </c>
      <c r="X507" s="436"/>
      <c r="Y507" s="426"/>
      <c r="Z507" s="423"/>
      <c r="AA507" s="426"/>
      <c r="AB507" s="429"/>
      <c r="AC507" s="65"/>
    </row>
    <row r="508" spans="2:29" s="5" customFormat="1" ht="30" customHeight="1" thickBot="1">
      <c r="B508" s="300"/>
      <c r="C508" s="440"/>
      <c r="D508" s="440"/>
      <c r="E508" s="445"/>
      <c r="F508" s="446"/>
      <c r="G508" s="247"/>
      <c r="H508" s="88"/>
      <c r="I508" s="86"/>
      <c r="J508" s="433"/>
      <c r="K508" s="433"/>
      <c r="L508" s="430"/>
      <c r="M508" s="86"/>
      <c r="N508" s="88"/>
      <c r="O508" s="88"/>
      <c r="P508" s="88"/>
      <c r="Q508" s="88"/>
      <c r="R508" s="86"/>
      <c r="S508" s="88"/>
      <c r="T508" s="88"/>
      <c r="U508" s="88"/>
      <c r="V508" s="88"/>
      <c r="W508" s="87">
        <f>((IF(S508=Datos!$B$83,0,IF(S508=Datos!$B$84,5,IF(S508=Datos!$B$85,10,IF(S508=Datos!$B$86,15,IF(S508=Datos!$B$87,20,IF(S508=Datos!$B$88,25,0)))))))/100)+((IF(T508=Datos!$B$83,0,IF(T508=Datos!$B$84,5,IF(T508=Datos!$B$85,10,IF(T508=Datos!$B$86,15,IF(T508=Datos!$B$87,20,IF(T508=Datos!$B$88,25,0)))))))/100)+((IF(U508=Datos!$B$83,0,IF(U508=Datos!$B$84,5,IF(U508=Datos!$B$85,10,IF(U508=Datos!$B$86,15,IF(U508=Datos!$B$87,20,IF(U508=Datos!$B$88,25,0)))))))/100)+((IF(V508=Datos!$B$83,0,IF(V508=Datos!$B$84,5,IF(V508=Datos!$B$85,10,IF(V508=Datos!$B$86,15,IF(V508=Datos!$B$87,20,IF(V508=Datos!$B$88,25,0)))))))/100)</f>
        <v>0</v>
      </c>
      <c r="X508" s="437"/>
      <c r="Y508" s="427"/>
      <c r="Z508" s="424"/>
      <c r="AA508" s="427"/>
      <c r="AB508" s="430"/>
      <c r="AC508" s="69"/>
    </row>
    <row r="509" spans="2:29" s="5" customFormat="1" ht="30" customHeight="1">
      <c r="B509" s="298" t="str">
        <f>IF(Menú!$C$7="","-",Menú!$C$7)</f>
        <v>-</v>
      </c>
      <c r="C509" s="438"/>
      <c r="D509" s="438" t="str">
        <f>IF(B509="-","-",VLOOKUP(B509,Datos!$B$3:$C$25,2,FALSE))</f>
        <v>-</v>
      </c>
      <c r="E509" s="441"/>
      <c r="F509" s="442"/>
      <c r="G509" s="245"/>
      <c r="H509" s="83"/>
      <c r="I509" s="84"/>
      <c r="J509" s="431"/>
      <c r="K509" s="431"/>
      <c r="L509" s="428" t="str">
        <f>IF(AND(J509=Datos!$B$186,K509=Datos!$B$193),Datos!$D$186,IF(AND(J509=Datos!$B$186,K509=Datos!$B$194),Datos!$E$186,IF(AND(J509=Datos!$B$186,K509=Datos!$B$195),Datos!$F$186,IF(AND(J509=Datos!$B$186,K509=Datos!$B$196),Datos!$G$186,IF(AND(J509=Datos!$B$186,K509=Datos!$B$197),Datos!$H$186,IF(AND(J509=Datos!$B$187,K509=Datos!$B$193),Datos!$D$187,IF(AND(J509=Datos!$B$187,K509=Datos!$B$194),Datos!$E$187,IF(AND(J509=Datos!$B$187,K509=Datos!$B$195),Datos!$F$187,IF(AND(J509=Datos!$B$187,K509=Datos!$B$196),Datos!$G$187,IF(AND(J509=Datos!$B$187,K509=Datos!$B$197),Datos!$H$187,IF(AND(J509=Datos!$B$188,K509=Datos!$B$193),Datos!$D$188,IF(AND(J509=Datos!$B$188,K509=Datos!$B$194),Datos!$E$188,IF(AND(J509=Datos!$B$188,K509=Datos!$B$195),Datos!$F$188,IF(AND(J509=Datos!$B$188,K509=Datos!$B$196),Datos!$G$188,IF(AND(J509=Datos!$B$188,K509=Datos!$B$197),Datos!$H$188,IF(AND(J509=Datos!$B$189,K509=Datos!$B$193),Datos!$D$189,IF(AND(J509=Datos!$B$189,K509=Datos!$B$194),Datos!$E$189,IF(AND(J509=Datos!$B$189,K509=Datos!$B$195),Datos!$F$189,IF(AND(J509=Datos!$B$189,K509=Datos!$B$196),Datos!$G$189,IF(AND(J509=Datos!$B$189,K509=Datos!$B$197),Datos!$H$189,IF(AND(J509=Datos!$B$190,K509=Datos!$B$193),Datos!$D$190,IF(AND(J509=Datos!$B$190,K509=Datos!$B$194),Datos!$E$190,IF(AND(J509=Datos!$B$190,K509=Datos!$B$195),Datos!$F$190,IF(AND(J509=Datos!$B$190,K509=Datos!$B$196),Datos!$G$190,IF(AND(J509=Datos!$B$190,K509=Datos!$B$197),Datos!$H$190,"-")))))))))))))))))))))))))</f>
        <v>-</v>
      </c>
      <c r="M509" s="84"/>
      <c r="N509" s="83"/>
      <c r="O509" s="83"/>
      <c r="P509" s="83"/>
      <c r="Q509" s="83"/>
      <c r="R509" s="84"/>
      <c r="S509" s="83"/>
      <c r="T509" s="83"/>
      <c r="U509" s="83"/>
      <c r="V509" s="83"/>
      <c r="W509" s="82">
        <f>((IF(S509=Datos!$B$83,0,IF(S509=Datos!$B$84,5,IF(S509=Datos!$B$85,10,IF(S509=Datos!$B$86,15,IF(S509=Datos!$B$87,20,IF(S509=Datos!$B$88,25,0)))))))/100)+((IF(T509=Datos!$B$83,0,IF(T509=Datos!$B$84,5,IF(T509=Datos!$B$85,10,IF(T509=Datos!$B$86,15,IF(T509=Datos!$B$87,20,IF(T509=Datos!$B$88,25,0)))))))/100)+((IF(U509=Datos!$B$83,0,IF(U509=Datos!$B$84,5,IF(U509=Datos!$B$85,10,IF(U509=Datos!$B$86,15,IF(U509=Datos!$B$87,20,IF(U509=Datos!$B$88,25,0)))))))/100)+((IF(V509=Datos!$B$83,0,IF(V509=Datos!$B$84,5,IF(V509=Datos!$B$85,10,IF(V509=Datos!$B$86,15,IF(V509=Datos!$B$87,20,IF(V509=Datos!$B$88,25,0)))))))/100)</f>
        <v>0</v>
      </c>
      <c r="X509" s="435">
        <f>IF(ISERROR((IF(R509=Datos!$B$80,W509,0)+IF(R510=Datos!$B$80,W510,0)+IF(R511=Datos!$B$80,W511,0)+IF(R512=Datos!$B$80,W512,0)+IF(R513=Datos!$B$80,W513,0)+IF(R514=Datos!$B$80,W514,0))/(IF(R509=Datos!$B$80,1,0)+IF(R510=Datos!$B$80,1,0)+IF(R511=Datos!$B$80,1,0)+IF(R512=Datos!$B$80,1,0)+IF(R513=Datos!$B$80,1,0)+IF(R514=Datos!$B$80,1,0))),0,(IF(R509=Datos!$B$80,W509,0)+IF(R510=Datos!$B$80,W510,0)+IF(R511=Datos!$B$80,W511,0)+IF(R512=Datos!$B$80,W512,0)+IF(R513=Datos!$B$80,W513,0)+IF(R514=Datos!$B$80,W514,0))/(IF(R509=Datos!$B$80,1,0)+IF(R510=Datos!$B$80,1,0)+IF(R511=Datos!$B$80,1,0)+IF(R512=Datos!$B$80,1,0)+IF(R513=Datos!$B$80,1,0)+IF(R514=Datos!$B$80,1,0)))</f>
        <v>0</v>
      </c>
      <c r="Y509" s="425" t="str">
        <f>IF(J509="","-",(IF(X509&gt;0,(IF(J509=Datos!$B$65,Datos!$B$65,IF(AND(J509=Datos!$B$66,X509&gt;0.49),Datos!$B$65,IF(AND(J509=Datos!$B$67,X509&gt;0.74),Datos!$B$65,IF(AND(J509=Datos!$B$67,X509&lt;0.75,X509&gt;0.49),Datos!$B$66,IF(AND(J509=Datos!$B$68,X509&gt;0.74),Datos!$B$66,IF(AND(J509=Datos!$B$68,X509&lt;0.75,X509&gt;0.49),Datos!$B$67,IF(AND(J509=Datos!$B$69,X509&gt;0.74),Datos!$B$67,IF(AND(J509=Datos!$B$69,X509&lt;0.75,X509&gt;0.49),Datos!$B$68,J509))))))))),J509)))</f>
        <v>-</v>
      </c>
      <c r="Z509" s="422">
        <f>IF(ISERROR((IF(R509=Datos!$B$79,W509,0)+IF(R510=Datos!$B$79,W510,0)+IF(R511=Datos!$B$79,W511,0)+IF(R512=Datos!$B$79,W512,0)+IF(R513=Datos!$B$79,W513,0)+IF(R514=Datos!$B$79,W514,0))/(IF(R509=Datos!$B$79,1,0)+IF(R510=Datos!$B$79,1,0)+IF(R511=Datos!$B$79,1,0)+IF(R512=Datos!$B$79,1,0)+IF(R513=Datos!$B$79,1,0)+IF(R514=Datos!$B$79,1,0))),0,(IF(R509=Datos!$B$79,W509,0)+IF(R510=Datos!$B$79,W510,0)+IF(R511=Datos!$B$79,W511,0)+IF(R512=Datos!$B$79,W512,0)+IF(R513=Datos!$B$79,W513,0)+IF(R514=Datos!$B$79,W514,0))/(IF(R509=Datos!$B$79,1,0)+IF(R510=Datos!$B$79,1,0)+IF(R511=Datos!$B$79,1,0)+IF(R512=Datos!$B$79,1,0)+IF(R513=Datos!$B$79,1,0)+IF(R514=Datos!$B$79,1,0)))</f>
        <v>0</v>
      </c>
      <c r="AA509" s="425" t="str">
        <f>IF(K509="","-",(IF(Z509&gt;0,(IF(K509=Datos!$B$72,Datos!$B$72,IF(AND(K509=Datos!$B$73,Z509&gt;0.49),Datos!$B$72,IF(AND(K509=Datos!$B$74,Z509&gt;0.74),Datos!$B$72,IF(AND(K509=Datos!$B$74,Z509&lt;0.75,Z509&gt;0.49),Datos!$B$73,IF(AND(K509=Datos!$B$75,Z509&gt;0.74),Datos!$B$73,IF(AND(K509=Datos!$B$75,Z509&lt;0.75,Z509&gt;0.49),Datos!$B$74,IF(AND(K509=Datos!$B$76,Z509&gt;0.74),Datos!$B$74,IF(AND(K509=Datos!$B$76,Z509&lt;0.75,Z509&gt;0.49),Datos!$B$75,K509))))))))),K509)))</f>
        <v>-</v>
      </c>
      <c r="AB509" s="428" t="str">
        <f>IF(AND(Y509=Datos!$B$186,AA509=Datos!$B$193),Datos!$D$186,IF(AND(Y509=Datos!$B$186,AA509=Datos!$B$194),Datos!$E$186,IF(AND(Y509=Datos!$B$186,AA509=Datos!$B$195),Datos!$F$186,IF(AND(Y509=Datos!$B$186,AA509=Datos!$B$196),Datos!$G$186,IF(AND(Y509=Datos!$B$186,AA509=Datos!$B$197),Datos!$H$186,IF(AND(Y509=Datos!$B$187,AA509=Datos!$B$193),Datos!$D$187,IF(AND(Y509=Datos!$B$187,AA509=Datos!$B$194),Datos!$E$187,IF(AND(Y509=Datos!$B$187,AA509=Datos!$B$195),Datos!$F$187,IF(AND(Y509=Datos!$B$187,AA509=Datos!$B$196),Datos!$G$187,IF(AND(Y509=Datos!$B$187,AA509=Datos!$B$197),Datos!$H$187,IF(AND(Y509=Datos!$B$188,AA509=Datos!$B$193),Datos!$D$188,IF(AND(Y509=Datos!$B$188,AA509=Datos!$B$194),Datos!$E$188,IF(AND(Y509=Datos!$B$188,AA509=Datos!$B$195),Datos!$F$188,IF(AND(Y509=Datos!$B$188,AA509=Datos!$B$196),Datos!$G$188,IF(AND(Y509=Datos!$B$188,AA509=Datos!$B$197),Datos!$H$188,IF(AND(Y509=Datos!$B$189,AA509=Datos!$B$193),Datos!$D$189,IF(AND(Y509=Datos!$B$189,AA509=Datos!$B$194),Datos!$E$189,IF(AND(Y509=Datos!$B$189,AA509=Datos!$B$195),Datos!$F$189,IF(AND(Y509=Datos!$B$189,AA509=Datos!$B$196),Datos!$G$189,IF(AND(Y509=Datos!$B$189,AA509=Datos!$B$197),Datos!$H$189,IF(AND(Y509=Datos!$B$190,AA509=Datos!$B$193),Datos!$D$190,IF(AND(Y509=Datos!$B$190,AA509=Datos!$B$194),Datos!$E$190,IF(AND(Y509=Datos!$B$190,AA509=Datos!$B$195),Datos!$F$190,IF(AND(Y509=Datos!$B$190,AA509=Datos!$B$196),Datos!$G$190,IF(AND(Y509=Datos!$B$190,AA509=Datos!$B$197),Datos!$H$190,"-")))))))))))))))))))))))))</f>
        <v>-</v>
      </c>
      <c r="AC509" s="61"/>
    </row>
    <row r="510" spans="2:29" s="5" customFormat="1" ht="30" customHeight="1">
      <c r="B510" s="299"/>
      <c r="C510" s="439"/>
      <c r="D510" s="439"/>
      <c r="E510" s="443"/>
      <c r="F510" s="444"/>
      <c r="G510" s="246"/>
      <c r="H510" s="62"/>
      <c r="I510" s="63"/>
      <c r="J510" s="432"/>
      <c r="K510" s="432"/>
      <c r="L510" s="429"/>
      <c r="M510" s="63"/>
      <c r="N510" s="62"/>
      <c r="O510" s="62"/>
      <c r="P510" s="62"/>
      <c r="Q510" s="62"/>
      <c r="R510" s="63"/>
      <c r="S510" s="62"/>
      <c r="T510" s="62"/>
      <c r="U510" s="62"/>
      <c r="V510" s="62"/>
      <c r="W510" s="64">
        <f>((IF(S510=Datos!$B$83,0,IF(S510=Datos!$B$84,5,IF(S510=Datos!$B$85,10,IF(S510=Datos!$B$86,15,IF(S510=Datos!$B$87,20,IF(S510=Datos!$B$88,25,0)))))))/100)+((IF(T510=Datos!$B$83,0,IF(T510=Datos!$B$84,5,IF(T510=Datos!$B$85,10,IF(T510=Datos!$B$86,15,IF(T510=Datos!$B$87,20,IF(T510=Datos!$B$88,25,0)))))))/100)+((IF(U510=Datos!$B$83,0,IF(U510=Datos!$B$84,5,IF(U510=Datos!$B$85,10,IF(U510=Datos!$B$86,15,IF(U510=Datos!$B$87,20,IF(U510=Datos!$B$88,25,0)))))))/100)+((IF(V510=Datos!$B$83,0,IF(V510=Datos!$B$84,5,IF(V510=Datos!$B$85,10,IF(V510=Datos!$B$86,15,IF(V510=Datos!$B$87,20,IF(V510=Datos!$B$88,25,0)))))))/100)</f>
        <v>0</v>
      </c>
      <c r="X510" s="436"/>
      <c r="Y510" s="426"/>
      <c r="Z510" s="423"/>
      <c r="AA510" s="426"/>
      <c r="AB510" s="429"/>
      <c r="AC510" s="65"/>
    </row>
    <row r="511" spans="2:29" s="5" customFormat="1" ht="30" customHeight="1">
      <c r="B511" s="299"/>
      <c r="C511" s="439"/>
      <c r="D511" s="439"/>
      <c r="E511" s="443"/>
      <c r="F511" s="444"/>
      <c r="G511" s="246"/>
      <c r="H511" s="62"/>
      <c r="I511" s="63"/>
      <c r="J511" s="432"/>
      <c r="K511" s="432"/>
      <c r="L511" s="429"/>
      <c r="M511" s="63"/>
      <c r="N511" s="62"/>
      <c r="O511" s="62"/>
      <c r="P511" s="62"/>
      <c r="Q511" s="62"/>
      <c r="R511" s="63"/>
      <c r="S511" s="62"/>
      <c r="T511" s="62"/>
      <c r="U511" s="62"/>
      <c r="V511" s="62"/>
      <c r="W511" s="64">
        <f>((IF(S511=Datos!$B$83,0,IF(S511=Datos!$B$84,5,IF(S511=Datos!$B$85,10,IF(S511=Datos!$B$86,15,IF(S511=Datos!$B$87,20,IF(S511=Datos!$B$88,25,0)))))))/100)+((IF(T511=Datos!$B$83,0,IF(T511=Datos!$B$84,5,IF(T511=Datos!$B$85,10,IF(T511=Datos!$B$86,15,IF(T511=Datos!$B$87,20,IF(T511=Datos!$B$88,25,0)))))))/100)+((IF(U511=Datos!$B$83,0,IF(U511=Datos!$B$84,5,IF(U511=Datos!$B$85,10,IF(U511=Datos!$B$86,15,IF(U511=Datos!$B$87,20,IF(U511=Datos!$B$88,25,0)))))))/100)+((IF(V511=Datos!$B$83,0,IF(V511=Datos!$B$84,5,IF(V511=Datos!$B$85,10,IF(V511=Datos!$B$86,15,IF(V511=Datos!$B$87,20,IF(V511=Datos!$B$88,25,0)))))))/100)</f>
        <v>0</v>
      </c>
      <c r="X511" s="436"/>
      <c r="Y511" s="426"/>
      <c r="Z511" s="423"/>
      <c r="AA511" s="426"/>
      <c r="AB511" s="429"/>
      <c r="AC511" s="65"/>
    </row>
    <row r="512" spans="2:29" s="5" customFormat="1" ht="30" customHeight="1">
      <c r="B512" s="299"/>
      <c r="C512" s="439"/>
      <c r="D512" s="439"/>
      <c r="E512" s="443"/>
      <c r="F512" s="444"/>
      <c r="G512" s="246"/>
      <c r="H512" s="62"/>
      <c r="I512" s="63"/>
      <c r="J512" s="432"/>
      <c r="K512" s="432"/>
      <c r="L512" s="429"/>
      <c r="M512" s="63"/>
      <c r="N512" s="62"/>
      <c r="O512" s="62"/>
      <c r="P512" s="62"/>
      <c r="Q512" s="62"/>
      <c r="R512" s="63"/>
      <c r="S512" s="62"/>
      <c r="T512" s="62"/>
      <c r="U512" s="62"/>
      <c r="V512" s="62"/>
      <c r="W512" s="64">
        <f>((IF(S512=Datos!$B$83,0,IF(S512=Datos!$B$84,5,IF(S512=Datos!$B$85,10,IF(S512=Datos!$B$86,15,IF(S512=Datos!$B$87,20,IF(S512=Datos!$B$88,25,0)))))))/100)+((IF(T512=Datos!$B$83,0,IF(T512=Datos!$B$84,5,IF(T512=Datos!$B$85,10,IF(T512=Datos!$B$86,15,IF(T512=Datos!$B$87,20,IF(T512=Datos!$B$88,25,0)))))))/100)+((IF(U512=Datos!$B$83,0,IF(U512=Datos!$B$84,5,IF(U512=Datos!$B$85,10,IF(U512=Datos!$B$86,15,IF(U512=Datos!$B$87,20,IF(U512=Datos!$B$88,25,0)))))))/100)+((IF(V512=Datos!$B$83,0,IF(V512=Datos!$B$84,5,IF(V512=Datos!$B$85,10,IF(V512=Datos!$B$86,15,IF(V512=Datos!$B$87,20,IF(V512=Datos!$B$88,25,0)))))))/100)</f>
        <v>0</v>
      </c>
      <c r="X512" s="436"/>
      <c r="Y512" s="426"/>
      <c r="Z512" s="423"/>
      <c r="AA512" s="426"/>
      <c r="AB512" s="429"/>
      <c r="AC512" s="65"/>
    </row>
    <row r="513" spans="2:29" s="5" customFormat="1" ht="30" customHeight="1">
      <c r="B513" s="299"/>
      <c r="C513" s="439"/>
      <c r="D513" s="439"/>
      <c r="E513" s="443"/>
      <c r="F513" s="444"/>
      <c r="G513" s="246"/>
      <c r="H513" s="62"/>
      <c r="I513" s="63"/>
      <c r="J513" s="432"/>
      <c r="K513" s="432"/>
      <c r="L513" s="429"/>
      <c r="M513" s="63"/>
      <c r="N513" s="62"/>
      <c r="O513" s="62"/>
      <c r="P513" s="62"/>
      <c r="Q513" s="62"/>
      <c r="R513" s="63"/>
      <c r="S513" s="62"/>
      <c r="T513" s="62"/>
      <c r="U513" s="62"/>
      <c r="V513" s="62"/>
      <c r="W513" s="64">
        <f>((IF(S513=Datos!$B$83,0,IF(S513=Datos!$B$84,5,IF(S513=Datos!$B$85,10,IF(S513=Datos!$B$86,15,IF(S513=Datos!$B$87,20,IF(S513=Datos!$B$88,25,0)))))))/100)+((IF(T513=Datos!$B$83,0,IF(T513=Datos!$B$84,5,IF(T513=Datos!$B$85,10,IF(T513=Datos!$B$86,15,IF(T513=Datos!$B$87,20,IF(T513=Datos!$B$88,25,0)))))))/100)+((IF(U513=Datos!$B$83,0,IF(U513=Datos!$B$84,5,IF(U513=Datos!$B$85,10,IF(U513=Datos!$B$86,15,IF(U513=Datos!$B$87,20,IF(U513=Datos!$B$88,25,0)))))))/100)+((IF(V513=Datos!$B$83,0,IF(V513=Datos!$B$84,5,IF(V513=Datos!$B$85,10,IF(V513=Datos!$B$86,15,IF(V513=Datos!$B$87,20,IF(V513=Datos!$B$88,25,0)))))))/100)</f>
        <v>0</v>
      </c>
      <c r="X513" s="436"/>
      <c r="Y513" s="426"/>
      <c r="Z513" s="423"/>
      <c r="AA513" s="426"/>
      <c r="AB513" s="429"/>
      <c r="AC513" s="65"/>
    </row>
    <row r="514" spans="2:29" s="5" customFormat="1" ht="30" customHeight="1" thickBot="1">
      <c r="B514" s="300"/>
      <c r="C514" s="440"/>
      <c r="D514" s="440"/>
      <c r="E514" s="445"/>
      <c r="F514" s="446"/>
      <c r="G514" s="247"/>
      <c r="H514" s="88"/>
      <c r="I514" s="86"/>
      <c r="J514" s="433"/>
      <c r="K514" s="433"/>
      <c r="L514" s="430"/>
      <c r="M514" s="86"/>
      <c r="N514" s="88"/>
      <c r="O514" s="88"/>
      <c r="P514" s="88"/>
      <c r="Q514" s="88"/>
      <c r="R514" s="86"/>
      <c r="S514" s="88"/>
      <c r="T514" s="88"/>
      <c r="U514" s="88"/>
      <c r="V514" s="88"/>
      <c r="W514" s="87">
        <f>((IF(S514=Datos!$B$83,0,IF(S514=Datos!$B$84,5,IF(S514=Datos!$B$85,10,IF(S514=Datos!$B$86,15,IF(S514=Datos!$B$87,20,IF(S514=Datos!$B$88,25,0)))))))/100)+((IF(T514=Datos!$B$83,0,IF(T514=Datos!$B$84,5,IF(T514=Datos!$B$85,10,IF(T514=Datos!$B$86,15,IF(T514=Datos!$B$87,20,IF(T514=Datos!$B$88,25,0)))))))/100)+((IF(U514=Datos!$B$83,0,IF(U514=Datos!$B$84,5,IF(U514=Datos!$B$85,10,IF(U514=Datos!$B$86,15,IF(U514=Datos!$B$87,20,IF(U514=Datos!$B$88,25,0)))))))/100)+((IF(V514=Datos!$B$83,0,IF(V514=Datos!$B$84,5,IF(V514=Datos!$B$85,10,IF(V514=Datos!$B$86,15,IF(V514=Datos!$B$87,20,IF(V514=Datos!$B$88,25,0)))))))/100)</f>
        <v>0</v>
      </c>
      <c r="X514" s="437"/>
      <c r="Y514" s="427"/>
      <c r="Z514" s="424"/>
      <c r="AA514" s="427"/>
      <c r="AB514" s="430"/>
      <c r="AC514" s="69"/>
    </row>
    <row r="515" spans="2:29" ht="16" thickBot="1"/>
    <row r="516" spans="2:29" ht="22.5" customHeight="1">
      <c r="B516" s="448" t="s">
        <v>474</v>
      </c>
      <c r="C516" s="449"/>
      <c r="D516" s="70" t="s">
        <v>476</v>
      </c>
      <c r="E516" s="449" t="s">
        <v>477</v>
      </c>
      <c r="F516" s="458"/>
    </row>
    <row r="517" spans="2:29" ht="52.5" customHeight="1" thickBot="1">
      <c r="B517" s="391" t="s">
        <v>542</v>
      </c>
      <c r="C517" s="392"/>
      <c r="D517" s="12" t="s">
        <v>475</v>
      </c>
      <c r="E517" s="393" t="s">
        <v>475</v>
      </c>
      <c r="F517" s="394"/>
    </row>
  </sheetData>
  <sheetProtection formatCells="0" formatColumns="0" formatRows="0" selectLockedCells="1"/>
  <mergeCells count="1041">
    <mergeCell ref="B516:C516"/>
    <mergeCell ref="E516:F516"/>
    <mergeCell ref="B517:C517"/>
    <mergeCell ref="E517:F517"/>
    <mergeCell ref="AA509:AA514"/>
    <mergeCell ref="AB509:AB514"/>
    <mergeCell ref="K509:K514"/>
    <mergeCell ref="L509:L514"/>
    <mergeCell ref="X509:X514"/>
    <mergeCell ref="Y509:Y514"/>
    <mergeCell ref="Z509:Z514"/>
    <mergeCell ref="B509:C514"/>
    <mergeCell ref="D509:D514"/>
    <mergeCell ref="E509:F514"/>
    <mergeCell ref="G509:G514"/>
    <mergeCell ref="J509:J514"/>
    <mergeCell ref="AA497:AA502"/>
    <mergeCell ref="AB497:AB502"/>
    <mergeCell ref="B503:C508"/>
    <mergeCell ref="D503:D508"/>
    <mergeCell ref="E503:F508"/>
    <mergeCell ref="G503:G508"/>
    <mergeCell ref="J503:J508"/>
    <mergeCell ref="K503:K508"/>
    <mergeCell ref="L503:L508"/>
    <mergeCell ref="X503:X508"/>
    <mergeCell ref="Y503:Y508"/>
    <mergeCell ref="Z503:Z508"/>
    <mergeCell ref="AA503:AA508"/>
    <mergeCell ref="AB503:AB508"/>
    <mergeCell ref="K497:K502"/>
    <mergeCell ref="L497:L502"/>
    <mergeCell ref="X497:X502"/>
    <mergeCell ref="Y497:Y502"/>
    <mergeCell ref="Z497:Z502"/>
    <mergeCell ref="B497:C502"/>
    <mergeCell ref="D497:D502"/>
    <mergeCell ref="E497:F502"/>
    <mergeCell ref="G497:G502"/>
    <mergeCell ref="J497:J502"/>
    <mergeCell ref="AA485:AA490"/>
    <mergeCell ref="AB485:AB490"/>
    <mergeCell ref="B491:C496"/>
    <mergeCell ref="D491:D496"/>
    <mergeCell ref="E491:F496"/>
    <mergeCell ref="G491:G496"/>
    <mergeCell ref="J491:J496"/>
    <mergeCell ref="K491:K496"/>
    <mergeCell ref="L491:L496"/>
    <mergeCell ref="X491:X496"/>
    <mergeCell ref="Y491:Y496"/>
    <mergeCell ref="Z491:Z496"/>
    <mergeCell ref="AA491:AA496"/>
    <mergeCell ref="AB491:AB496"/>
    <mergeCell ref="K485:K490"/>
    <mergeCell ref="L485:L490"/>
    <mergeCell ref="X485:X490"/>
    <mergeCell ref="Y485:Y490"/>
    <mergeCell ref="Z485:Z490"/>
    <mergeCell ref="B485:C490"/>
    <mergeCell ref="D485:D490"/>
    <mergeCell ref="E485:F490"/>
    <mergeCell ref="G485:G490"/>
    <mergeCell ref="J485:J490"/>
    <mergeCell ref="AA473:AA478"/>
    <mergeCell ref="AB473:AB478"/>
    <mergeCell ref="B479:C484"/>
    <mergeCell ref="D479:D484"/>
    <mergeCell ref="E479:F484"/>
    <mergeCell ref="G479:G484"/>
    <mergeCell ref="J479:J484"/>
    <mergeCell ref="K479:K484"/>
    <mergeCell ref="L479:L484"/>
    <mergeCell ref="X479:X484"/>
    <mergeCell ref="Y479:Y484"/>
    <mergeCell ref="Z479:Z484"/>
    <mergeCell ref="AA479:AA484"/>
    <mergeCell ref="AB479:AB484"/>
    <mergeCell ref="K473:K478"/>
    <mergeCell ref="L473:L478"/>
    <mergeCell ref="X473:X478"/>
    <mergeCell ref="Y473:Y478"/>
    <mergeCell ref="Z473:Z478"/>
    <mergeCell ref="B473:C478"/>
    <mergeCell ref="D473:D478"/>
    <mergeCell ref="E473:F478"/>
    <mergeCell ref="G473:G478"/>
    <mergeCell ref="J473:J478"/>
    <mergeCell ref="AA461:AA466"/>
    <mergeCell ref="AB461:AB466"/>
    <mergeCell ref="B467:C472"/>
    <mergeCell ref="D467:D472"/>
    <mergeCell ref="E467:F472"/>
    <mergeCell ref="G467:G472"/>
    <mergeCell ref="J467:J472"/>
    <mergeCell ref="K467:K472"/>
    <mergeCell ref="L467:L472"/>
    <mergeCell ref="X467:X472"/>
    <mergeCell ref="Y467:Y472"/>
    <mergeCell ref="Z467:Z472"/>
    <mergeCell ref="AA467:AA472"/>
    <mergeCell ref="AB467:AB472"/>
    <mergeCell ref="K461:K466"/>
    <mergeCell ref="L461:L466"/>
    <mergeCell ref="X461:X466"/>
    <mergeCell ref="Y461:Y466"/>
    <mergeCell ref="Z461:Z466"/>
    <mergeCell ref="B461:C466"/>
    <mergeCell ref="D461:D466"/>
    <mergeCell ref="E461:F466"/>
    <mergeCell ref="G461:G466"/>
    <mergeCell ref="J461:J466"/>
    <mergeCell ref="AA449:AA454"/>
    <mergeCell ref="AB449:AB454"/>
    <mergeCell ref="B455:C460"/>
    <mergeCell ref="D455:D460"/>
    <mergeCell ref="E455:F460"/>
    <mergeCell ref="G455:G460"/>
    <mergeCell ref="J455:J460"/>
    <mergeCell ref="K455:K460"/>
    <mergeCell ref="L455:L460"/>
    <mergeCell ref="X455:X460"/>
    <mergeCell ref="Y455:Y460"/>
    <mergeCell ref="Z455:Z460"/>
    <mergeCell ref="AA455:AA460"/>
    <mergeCell ref="AB455:AB460"/>
    <mergeCell ref="K449:K454"/>
    <mergeCell ref="L449:L454"/>
    <mergeCell ref="X449:X454"/>
    <mergeCell ref="Y449:Y454"/>
    <mergeCell ref="Z449:Z454"/>
    <mergeCell ref="B449:C454"/>
    <mergeCell ref="D449:D454"/>
    <mergeCell ref="E449:F454"/>
    <mergeCell ref="G449:G454"/>
    <mergeCell ref="J449:J454"/>
    <mergeCell ref="AA437:AA442"/>
    <mergeCell ref="AB437:AB442"/>
    <mergeCell ref="B443:C448"/>
    <mergeCell ref="D443:D448"/>
    <mergeCell ref="E443:F448"/>
    <mergeCell ref="G443:G448"/>
    <mergeCell ref="J443:J448"/>
    <mergeCell ref="K443:K448"/>
    <mergeCell ref="L443:L448"/>
    <mergeCell ref="X443:X448"/>
    <mergeCell ref="Y443:Y448"/>
    <mergeCell ref="Z443:Z448"/>
    <mergeCell ref="AA443:AA448"/>
    <mergeCell ref="AB443:AB448"/>
    <mergeCell ref="K437:K442"/>
    <mergeCell ref="L437:L442"/>
    <mergeCell ref="X437:X442"/>
    <mergeCell ref="Y437:Y442"/>
    <mergeCell ref="Z437:Z442"/>
    <mergeCell ref="B437:C442"/>
    <mergeCell ref="D437:D442"/>
    <mergeCell ref="E437:F442"/>
    <mergeCell ref="G437:G442"/>
    <mergeCell ref="J437:J442"/>
    <mergeCell ref="AA425:AA430"/>
    <mergeCell ref="AB425:AB430"/>
    <mergeCell ref="B431:C436"/>
    <mergeCell ref="D431:D436"/>
    <mergeCell ref="E431:F436"/>
    <mergeCell ref="G431:G436"/>
    <mergeCell ref="J431:J436"/>
    <mergeCell ref="K431:K436"/>
    <mergeCell ref="L431:L436"/>
    <mergeCell ref="X431:X436"/>
    <mergeCell ref="Y431:Y436"/>
    <mergeCell ref="Z431:Z436"/>
    <mergeCell ref="AA431:AA436"/>
    <mergeCell ref="AB431:AB436"/>
    <mergeCell ref="K425:K430"/>
    <mergeCell ref="L425:L430"/>
    <mergeCell ref="X425:X430"/>
    <mergeCell ref="Y425:Y430"/>
    <mergeCell ref="Z425:Z430"/>
    <mergeCell ref="B425:C430"/>
    <mergeCell ref="D425:D430"/>
    <mergeCell ref="E425:F430"/>
    <mergeCell ref="G425:G430"/>
    <mergeCell ref="J425:J430"/>
    <mergeCell ref="AA413:AA418"/>
    <mergeCell ref="AB413:AB418"/>
    <mergeCell ref="B419:C424"/>
    <mergeCell ref="D419:D424"/>
    <mergeCell ref="E419:F424"/>
    <mergeCell ref="G419:G424"/>
    <mergeCell ref="J419:J424"/>
    <mergeCell ref="K419:K424"/>
    <mergeCell ref="L419:L424"/>
    <mergeCell ref="X419:X424"/>
    <mergeCell ref="Y419:Y424"/>
    <mergeCell ref="Z419:Z424"/>
    <mergeCell ref="AA419:AA424"/>
    <mergeCell ref="AB419:AB424"/>
    <mergeCell ref="K413:K418"/>
    <mergeCell ref="L413:L418"/>
    <mergeCell ref="X413:X418"/>
    <mergeCell ref="Y413:Y418"/>
    <mergeCell ref="Z413:Z418"/>
    <mergeCell ref="B413:C418"/>
    <mergeCell ref="D413:D418"/>
    <mergeCell ref="E413:F418"/>
    <mergeCell ref="G413:G418"/>
    <mergeCell ref="J413:J418"/>
    <mergeCell ref="AA401:AA406"/>
    <mergeCell ref="AB401:AB406"/>
    <mergeCell ref="B407:C412"/>
    <mergeCell ref="D407:D412"/>
    <mergeCell ref="E407:F412"/>
    <mergeCell ref="G407:G412"/>
    <mergeCell ref="J407:J412"/>
    <mergeCell ref="K407:K412"/>
    <mergeCell ref="L407:L412"/>
    <mergeCell ref="X407:X412"/>
    <mergeCell ref="Y407:Y412"/>
    <mergeCell ref="Z407:Z412"/>
    <mergeCell ref="AA407:AA412"/>
    <mergeCell ref="AB407:AB412"/>
    <mergeCell ref="K401:K406"/>
    <mergeCell ref="L401:L406"/>
    <mergeCell ref="X401:X406"/>
    <mergeCell ref="Y401:Y406"/>
    <mergeCell ref="Z401:Z406"/>
    <mergeCell ref="B401:C406"/>
    <mergeCell ref="D401:D406"/>
    <mergeCell ref="E401:F406"/>
    <mergeCell ref="G401:G406"/>
    <mergeCell ref="J401:J406"/>
    <mergeCell ref="AA389:AA394"/>
    <mergeCell ref="AB389:AB394"/>
    <mergeCell ref="B395:C400"/>
    <mergeCell ref="D395:D400"/>
    <mergeCell ref="E395:F400"/>
    <mergeCell ref="G395:G400"/>
    <mergeCell ref="J395:J400"/>
    <mergeCell ref="K395:K400"/>
    <mergeCell ref="L395:L400"/>
    <mergeCell ref="X395:X400"/>
    <mergeCell ref="Y395:Y400"/>
    <mergeCell ref="Z395:Z400"/>
    <mergeCell ref="AA395:AA400"/>
    <mergeCell ref="AB395:AB400"/>
    <mergeCell ref="K389:K394"/>
    <mergeCell ref="L389:L394"/>
    <mergeCell ref="X389:X394"/>
    <mergeCell ref="Y389:Y394"/>
    <mergeCell ref="Z389:Z394"/>
    <mergeCell ref="B389:C394"/>
    <mergeCell ref="D389:D394"/>
    <mergeCell ref="E389:F394"/>
    <mergeCell ref="G389:G394"/>
    <mergeCell ref="J389:J394"/>
    <mergeCell ref="AA377:AA382"/>
    <mergeCell ref="AB377:AB382"/>
    <mergeCell ref="B383:C388"/>
    <mergeCell ref="D383:D388"/>
    <mergeCell ref="E383:F388"/>
    <mergeCell ref="G383:G388"/>
    <mergeCell ref="J383:J388"/>
    <mergeCell ref="K383:K388"/>
    <mergeCell ref="L383:L388"/>
    <mergeCell ref="X383:X388"/>
    <mergeCell ref="Y383:Y388"/>
    <mergeCell ref="Z383:Z388"/>
    <mergeCell ref="AA383:AA388"/>
    <mergeCell ref="AB383:AB388"/>
    <mergeCell ref="K377:K382"/>
    <mergeCell ref="L377:L382"/>
    <mergeCell ref="X377:X382"/>
    <mergeCell ref="Y377:Y382"/>
    <mergeCell ref="Z377:Z382"/>
    <mergeCell ref="B377:C382"/>
    <mergeCell ref="D377:D382"/>
    <mergeCell ref="E377:F382"/>
    <mergeCell ref="G377:G382"/>
    <mergeCell ref="J377:J382"/>
    <mergeCell ref="AA365:AA370"/>
    <mergeCell ref="AB365:AB370"/>
    <mergeCell ref="B371:C376"/>
    <mergeCell ref="D371:D376"/>
    <mergeCell ref="E371:F376"/>
    <mergeCell ref="G371:G376"/>
    <mergeCell ref="J371:J376"/>
    <mergeCell ref="K371:K376"/>
    <mergeCell ref="L371:L376"/>
    <mergeCell ref="X371:X376"/>
    <mergeCell ref="Y371:Y376"/>
    <mergeCell ref="Z371:Z376"/>
    <mergeCell ref="AA371:AA376"/>
    <mergeCell ref="AB371:AB376"/>
    <mergeCell ref="K365:K370"/>
    <mergeCell ref="L365:L370"/>
    <mergeCell ref="X365:X370"/>
    <mergeCell ref="Y365:Y370"/>
    <mergeCell ref="Z365:Z370"/>
    <mergeCell ref="B365:C370"/>
    <mergeCell ref="D365:D370"/>
    <mergeCell ref="E365:F370"/>
    <mergeCell ref="G365:G370"/>
    <mergeCell ref="J365:J370"/>
    <mergeCell ref="AA353:AA358"/>
    <mergeCell ref="AB353:AB358"/>
    <mergeCell ref="B359:C364"/>
    <mergeCell ref="D359:D364"/>
    <mergeCell ref="E359:F364"/>
    <mergeCell ref="G359:G364"/>
    <mergeCell ref="J359:J364"/>
    <mergeCell ref="K359:K364"/>
    <mergeCell ref="L359:L364"/>
    <mergeCell ref="X359:X364"/>
    <mergeCell ref="Y359:Y364"/>
    <mergeCell ref="Z359:Z364"/>
    <mergeCell ref="AA359:AA364"/>
    <mergeCell ref="AB359:AB364"/>
    <mergeCell ref="K353:K358"/>
    <mergeCell ref="L353:L358"/>
    <mergeCell ref="X353:X358"/>
    <mergeCell ref="Y353:Y358"/>
    <mergeCell ref="Z353:Z358"/>
    <mergeCell ref="B353:C358"/>
    <mergeCell ref="D353:D358"/>
    <mergeCell ref="E353:F358"/>
    <mergeCell ref="G353:G358"/>
    <mergeCell ref="J353:J358"/>
    <mergeCell ref="AA341:AA346"/>
    <mergeCell ref="AB341:AB346"/>
    <mergeCell ref="B347:C352"/>
    <mergeCell ref="D347:D352"/>
    <mergeCell ref="E347:F352"/>
    <mergeCell ref="G347:G352"/>
    <mergeCell ref="J347:J352"/>
    <mergeCell ref="K347:K352"/>
    <mergeCell ref="L347:L352"/>
    <mergeCell ref="X347:X352"/>
    <mergeCell ref="Y347:Y352"/>
    <mergeCell ref="Z347:Z352"/>
    <mergeCell ref="AA347:AA352"/>
    <mergeCell ref="AB347:AB352"/>
    <mergeCell ref="K341:K346"/>
    <mergeCell ref="L341:L346"/>
    <mergeCell ref="X341:X346"/>
    <mergeCell ref="Y341:Y346"/>
    <mergeCell ref="Z341:Z346"/>
    <mergeCell ref="B341:C346"/>
    <mergeCell ref="D341:D346"/>
    <mergeCell ref="E341:F346"/>
    <mergeCell ref="G341:G346"/>
    <mergeCell ref="J341:J346"/>
    <mergeCell ref="AA329:AA334"/>
    <mergeCell ref="AB329:AB334"/>
    <mergeCell ref="B335:C340"/>
    <mergeCell ref="D335:D340"/>
    <mergeCell ref="E335:F340"/>
    <mergeCell ref="G335:G340"/>
    <mergeCell ref="J335:J340"/>
    <mergeCell ref="K335:K340"/>
    <mergeCell ref="L335:L340"/>
    <mergeCell ref="X335:X340"/>
    <mergeCell ref="Y335:Y340"/>
    <mergeCell ref="Z335:Z340"/>
    <mergeCell ref="AA335:AA340"/>
    <mergeCell ref="AB335:AB340"/>
    <mergeCell ref="K329:K334"/>
    <mergeCell ref="L329:L334"/>
    <mergeCell ref="X329:X334"/>
    <mergeCell ref="Y329:Y334"/>
    <mergeCell ref="Z329:Z334"/>
    <mergeCell ref="B329:C334"/>
    <mergeCell ref="D329:D334"/>
    <mergeCell ref="E329:F334"/>
    <mergeCell ref="G329:G334"/>
    <mergeCell ref="J329:J334"/>
    <mergeCell ref="AA317:AA322"/>
    <mergeCell ref="AB317:AB322"/>
    <mergeCell ref="B323:C328"/>
    <mergeCell ref="D323:D328"/>
    <mergeCell ref="E323:F328"/>
    <mergeCell ref="G323:G328"/>
    <mergeCell ref="J323:J328"/>
    <mergeCell ref="K323:K328"/>
    <mergeCell ref="L323:L328"/>
    <mergeCell ref="X323:X328"/>
    <mergeCell ref="Y323:Y328"/>
    <mergeCell ref="Z323:Z328"/>
    <mergeCell ref="AA323:AA328"/>
    <mergeCell ref="AB323:AB328"/>
    <mergeCell ref="K317:K322"/>
    <mergeCell ref="L317:L322"/>
    <mergeCell ref="X317:X322"/>
    <mergeCell ref="Y317:Y322"/>
    <mergeCell ref="Z317:Z322"/>
    <mergeCell ref="B317:C322"/>
    <mergeCell ref="D317:D322"/>
    <mergeCell ref="E317:F322"/>
    <mergeCell ref="G317:G322"/>
    <mergeCell ref="J317:J322"/>
    <mergeCell ref="AA305:AA310"/>
    <mergeCell ref="AB305:AB310"/>
    <mergeCell ref="B311:C316"/>
    <mergeCell ref="D311:D316"/>
    <mergeCell ref="E311:F316"/>
    <mergeCell ref="G311:G316"/>
    <mergeCell ref="J311:J316"/>
    <mergeCell ref="K311:K316"/>
    <mergeCell ref="L311:L316"/>
    <mergeCell ref="X311:X316"/>
    <mergeCell ref="Y311:Y316"/>
    <mergeCell ref="Z311:Z316"/>
    <mergeCell ref="AA311:AA316"/>
    <mergeCell ref="AB311:AB316"/>
    <mergeCell ref="K305:K310"/>
    <mergeCell ref="L305:L310"/>
    <mergeCell ref="X305:X310"/>
    <mergeCell ref="Y305:Y310"/>
    <mergeCell ref="Z305:Z310"/>
    <mergeCell ref="B305:C310"/>
    <mergeCell ref="D305:D310"/>
    <mergeCell ref="E305:F310"/>
    <mergeCell ref="G305:G310"/>
    <mergeCell ref="J305:J310"/>
    <mergeCell ref="AA293:AA298"/>
    <mergeCell ref="AB293:AB298"/>
    <mergeCell ref="B299:C304"/>
    <mergeCell ref="D299:D304"/>
    <mergeCell ref="E299:F304"/>
    <mergeCell ref="G299:G304"/>
    <mergeCell ref="J299:J304"/>
    <mergeCell ref="K299:K304"/>
    <mergeCell ref="L299:L304"/>
    <mergeCell ref="X299:X304"/>
    <mergeCell ref="Y299:Y304"/>
    <mergeCell ref="Z299:Z304"/>
    <mergeCell ref="AA299:AA304"/>
    <mergeCell ref="AB299:AB304"/>
    <mergeCell ref="K293:K298"/>
    <mergeCell ref="L293:L298"/>
    <mergeCell ref="X293:X298"/>
    <mergeCell ref="Y293:Y298"/>
    <mergeCell ref="Z293:Z298"/>
    <mergeCell ref="B293:C298"/>
    <mergeCell ref="D293:D298"/>
    <mergeCell ref="E293:F298"/>
    <mergeCell ref="G293:G298"/>
    <mergeCell ref="J293:J298"/>
    <mergeCell ref="AA281:AA286"/>
    <mergeCell ref="AB281:AB286"/>
    <mergeCell ref="B287:C292"/>
    <mergeCell ref="D287:D292"/>
    <mergeCell ref="E287:F292"/>
    <mergeCell ref="G287:G292"/>
    <mergeCell ref="J287:J292"/>
    <mergeCell ref="K287:K292"/>
    <mergeCell ref="L287:L292"/>
    <mergeCell ref="X287:X292"/>
    <mergeCell ref="Y287:Y292"/>
    <mergeCell ref="Z287:Z292"/>
    <mergeCell ref="AA287:AA292"/>
    <mergeCell ref="AB287:AB292"/>
    <mergeCell ref="K281:K286"/>
    <mergeCell ref="L281:L286"/>
    <mergeCell ref="X281:X286"/>
    <mergeCell ref="Y281:Y286"/>
    <mergeCell ref="Z281:Z286"/>
    <mergeCell ref="B281:C286"/>
    <mergeCell ref="D281:D286"/>
    <mergeCell ref="E281:F286"/>
    <mergeCell ref="G281:G286"/>
    <mergeCell ref="J281:J286"/>
    <mergeCell ref="AA269:AA274"/>
    <mergeCell ref="AB269:AB274"/>
    <mergeCell ref="B275:C280"/>
    <mergeCell ref="D275:D280"/>
    <mergeCell ref="E275:F280"/>
    <mergeCell ref="G275:G280"/>
    <mergeCell ref="J275:J280"/>
    <mergeCell ref="K275:K280"/>
    <mergeCell ref="L275:L280"/>
    <mergeCell ref="X275:X280"/>
    <mergeCell ref="Y275:Y280"/>
    <mergeCell ref="Z275:Z280"/>
    <mergeCell ref="AA275:AA280"/>
    <mergeCell ref="AB275:AB280"/>
    <mergeCell ref="K269:K274"/>
    <mergeCell ref="L269:L274"/>
    <mergeCell ref="X269:X274"/>
    <mergeCell ref="Y269:Y274"/>
    <mergeCell ref="Z269:Z274"/>
    <mergeCell ref="B269:C274"/>
    <mergeCell ref="D269:D274"/>
    <mergeCell ref="E269:F274"/>
    <mergeCell ref="G269:G274"/>
    <mergeCell ref="J269:J274"/>
    <mergeCell ref="AA257:AA262"/>
    <mergeCell ref="AB257:AB262"/>
    <mergeCell ref="B263:C268"/>
    <mergeCell ref="D263:D268"/>
    <mergeCell ref="E263:F268"/>
    <mergeCell ref="G263:G268"/>
    <mergeCell ref="J263:J268"/>
    <mergeCell ref="K263:K268"/>
    <mergeCell ref="L263:L268"/>
    <mergeCell ref="X263:X268"/>
    <mergeCell ref="Y263:Y268"/>
    <mergeCell ref="Z263:Z268"/>
    <mergeCell ref="AA263:AA268"/>
    <mergeCell ref="AB263:AB268"/>
    <mergeCell ref="K257:K262"/>
    <mergeCell ref="L257:L262"/>
    <mergeCell ref="X257:X262"/>
    <mergeCell ref="Y257:Y262"/>
    <mergeCell ref="Z257:Z262"/>
    <mergeCell ref="B257:C262"/>
    <mergeCell ref="D257:D262"/>
    <mergeCell ref="E257:F262"/>
    <mergeCell ref="G257:G262"/>
    <mergeCell ref="J257:J262"/>
    <mergeCell ref="AA245:AA250"/>
    <mergeCell ref="AB245:AB250"/>
    <mergeCell ref="B251:C256"/>
    <mergeCell ref="D251:D256"/>
    <mergeCell ref="E251:F256"/>
    <mergeCell ref="G251:G256"/>
    <mergeCell ref="J251:J256"/>
    <mergeCell ref="K251:K256"/>
    <mergeCell ref="L251:L256"/>
    <mergeCell ref="X251:X256"/>
    <mergeCell ref="Y251:Y256"/>
    <mergeCell ref="Z251:Z256"/>
    <mergeCell ref="AA251:AA256"/>
    <mergeCell ref="AB251:AB256"/>
    <mergeCell ref="K245:K250"/>
    <mergeCell ref="L245:L250"/>
    <mergeCell ref="X245:X250"/>
    <mergeCell ref="Y245:Y250"/>
    <mergeCell ref="Z245:Z250"/>
    <mergeCell ref="B245:C250"/>
    <mergeCell ref="D245:D250"/>
    <mergeCell ref="E245:F250"/>
    <mergeCell ref="G245:G250"/>
    <mergeCell ref="J245:J250"/>
    <mergeCell ref="AA233:AA238"/>
    <mergeCell ref="AB233:AB238"/>
    <mergeCell ref="B239:C244"/>
    <mergeCell ref="D239:D244"/>
    <mergeCell ref="E239:F244"/>
    <mergeCell ref="G239:G244"/>
    <mergeCell ref="J239:J244"/>
    <mergeCell ref="K239:K244"/>
    <mergeCell ref="L239:L244"/>
    <mergeCell ref="X239:X244"/>
    <mergeCell ref="Y239:Y244"/>
    <mergeCell ref="Z239:Z244"/>
    <mergeCell ref="AA239:AA244"/>
    <mergeCell ref="AB239:AB244"/>
    <mergeCell ref="K233:K238"/>
    <mergeCell ref="L233:L238"/>
    <mergeCell ref="X233:X238"/>
    <mergeCell ref="Y233:Y238"/>
    <mergeCell ref="Z233:Z238"/>
    <mergeCell ref="B233:C238"/>
    <mergeCell ref="D233:D238"/>
    <mergeCell ref="E233:F238"/>
    <mergeCell ref="G233:G238"/>
    <mergeCell ref="J233:J238"/>
    <mergeCell ref="AA221:AA226"/>
    <mergeCell ref="AB221:AB226"/>
    <mergeCell ref="B227:C232"/>
    <mergeCell ref="D227:D232"/>
    <mergeCell ref="E227:F232"/>
    <mergeCell ref="G227:G232"/>
    <mergeCell ref="J227:J232"/>
    <mergeCell ref="K227:K232"/>
    <mergeCell ref="L227:L232"/>
    <mergeCell ref="X227:X232"/>
    <mergeCell ref="Y227:Y232"/>
    <mergeCell ref="Z227:Z232"/>
    <mergeCell ref="AA227:AA232"/>
    <mergeCell ref="AB227:AB232"/>
    <mergeCell ref="K221:K226"/>
    <mergeCell ref="L221:L226"/>
    <mergeCell ref="X221:X226"/>
    <mergeCell ref="Y221:Y226"/>
    <mergeCell ref="Z221:Z226"/>
    <mergeCell ref="B221:C226"/>
    <mergeCell ref="D221:D226"/>
    <mergeCell ref="E221:F226"/>
    <mergeCell ref="G221:G226"/>
    <mergeCell ref="J221:J226"/>
    <mergeCell ref="AA209:AA214"/>
    <mergeCell ref="AB209:AB214"/>
    <mergeCell ref="B215:C220"/>
    <mergeCell ref="D215:D220"/>
    <mergeCell ref="E215:F220"/>
    <mergeCell ref="G215:G220"/>
    <mergeCell ref="J215:J220"/>
    <mergeCell ref="K215:K220"/>
    <mergeCell ref="L215:L220"/>
    <mergeCell ref="X215:X220"/>
    <mergeCell ref="Y215:Y220"/>
    <mergeCell ref="Z215:Z220"/>
    <mergeCell ref="AA215:AA220"/>
    <mergeCell ref="AB215:AB220"/>
    <mergeCell ref="K209:K214"/>
    <mergeCell ref="L209:L214"/>
    <mergeCell ref="X209:X214"/>
    <mergeCell ref="Y209:Y214"/>
    <mergeCell ref="Z209:Z214"/>
    <mergeCell ref="B209:C214"/>
    <mergeCell ref="D209:D214"/>
    <mergeCell ref="E209:F214"/>
    <mergeCell ref="G209:G214"/>
    <mergeCell ref="J209:J214"/>
    <mergeCell ref="AA197:AA202"/>
    <mergeCell ref="AB197:AB202"/>
    <mergeCell ref="B203:C208"/>
    <mergeCell ref="D203:D208"/>
    <mergeCell ref="E203:F208"/>
    <mergeCell ref="G203:G208"/>
    <mergeCell ref="J203:J208"/>
    <mergeCell ref="K203:K208"/>
    <mergeCell ref="L203:L208"/>
    <mergeCell ref="X203:X208"/>
    <mergeCell ref="Y203:Y208"/>
    <mergeCell ref="Z203:Z208"/>
    <mergeCell ref="AA203:AA208"/>
    <mergeCell ref="AB203:AB208"/>
    <mergeCell ref="K197:K202"/>
    <mergeCell ref="L197:L202"/>
    <mergeCell ref="X197:X202"/>
    <mergeCell ref="Y197:Y202"/>
    <mergeCell ref="Z197:Z202"/>
    <mergeCell ref="B197:C202"/>
    <mergeCell ref="D197:D202"/>
    <mergeCell ref="E197:F202"/>
    <mergeCell ref="G197:G202"/>
    <mergeCell ref="J197:J202"/>
    <mergeCell ref="AA185:AA190"/>
    <mergeCell ref="AB185:AB190"/>
    <mergeCell ref="B191:C196"/>
    <mergeCell ref="D191:D196"/>
    <mergeCell ref="E191:F196"/>
    <mergeCell ref="G191:G196"/>
    <mergeCell ref="J191:J196"/>
    <mergeCell ref="K191:K196"/>
    <mergeCell ref="L191:L196"/>
    <mergeCell ref="X191:X196"/>
    <mergeCell ref="Y191:Y196"/>
    <mergeCell ref="Z191:Z196"/>
    <mergeCell ref="AA191:AA196"/>
    <mergeCell ref="AB191:AB196"/>
    <mergeCell ref="K185:K190"/>
    <mergeCell ref="L185:L190"/>
    <mergeCell ref="X185:X190"/>
    <mergeCell ref="Y185:Y190"/>
    <mergeCell ref="Z185:Z190"/>
    <mergeCell ref="B185:C190"/>
    <mergeCell ref="D185:D190"/>
    <mergeCell ref="E185:F190"/>
    <mergeCell ref="G185:G190"/>
    <mergeCell ref="J185:J190"/>
    <mergeCell ref="AA173:AA178"/>
    <mergeCell ref="AB173:AB178"/>
    <mergeCell ref="B179:C184"/>
    <mergeCell ref="D179:D184"/>
    <mergeCell ref="E179:F184"/>
    <mergeCell ref="G179:G184"/>
    <mergeCell ref="J179:J184"/>
    <mergeCell ref="K179:K184"/>
    <mergeCell ref="L179:L184"/>
    <mergeCell ref="X179:X184"/>
    <mergeCell ref="Y179:Y184"/>
    <mergeCell ref="Z179:Z184"/>
    <mergeCell ref="AA179:AA184"/>
    <mergeCell ref="AB179:AB184"/>
    <mergeCell ref="K173:K178"/>
    <mergeCell ref="L173:L178"/>
    <mergeCell ref="X173:X178"/>
    <mergeCell ref="Y173:Y178"/>
    <mergeCell ref="Z173:Z178"/>
    <mergeCell ref="B173:C178"/>
    <mergeCell ref="D173:D178"/>
    <mergeCell ref="E173:F178"/>
    <mergeCell ref="G173:G178"/>
    <mergeCell ref="J173:J178"/>
    <mergeCell ref="AA161:AA166"/>
    <mergeCell ref="AB161:AB166"/>
    <mergeCell ref="B167:C172"/>
    <mergeCell ref="D167:D172"/>
    <mergeCell ref="E167:F172"/>
    <mergeCell ref="G167:G172"/>
    <mergeCell ref="J167:J172"/>
    <mergeCell ref="K167:K172"/>
    <mergeCell ref="L167:L172"/>
    <mergeCell ref="X167:X172"/>
    <mergeCell ref="Y167:Y172"/>
    <mergeCell ref="Z167:Z172"/>
    <mergeCell ref="AA167:AA172"/>
    <mergeCell ref="AB167:AB172"/>
    <mergeCell ref="K161:K166"/>
    <mergeCell ref="L161:L166"/>
    <mergeCell ref="X161:X166"/>
    <mergeCell ref="Y161:Y166"/>
    <mergeCell ref="Z161:Z166"/>
    <mergeCell ref="B161:C166"/>
    <mergeCell ref="D161:D166"/>
    <mergeCell ref="E161:F166"/>
    <mergeCell ref="G161:G166"/>
    <mergeCell ref="J161:J166"/>
    <mergeCell ref="AA149:AA154"/>
    <mergeCell ref="AB149:AB154"/>
    <mergeCell ref="B155:C160"/>
    <mergeCell ref="D155:D160"/>
    <mergeCell ref="E155:F160"/>
    <mergeCell ref="G155:G160"/>
    <mergeCell ref="J155:J160"/>
    <mergeCell ref="K155:K160"/>
    <mergeCell ref="L155:L160"/>
    <mergeCell ref="X155:X160"/>
    <mergeCell ref="Y155:Y160"/>
    <mergeCell ref="Z155:Z160"/>
    <mergeCell ref="AA155:AA160"/>
    <mergeCell ref="AB155:AB160"/>
    <mergeCell ref="K149:K154"/>
    <mergeCell ref="L149:L154"/>
    <mergeCell ref="X149:X154"/>
    <mergeCell ref="Y149:Y154"/>
    <mergeCell ref="Z149:Z154"/>
    <mergeCell ref="B149:C154"/>
    <mergeCell ref="D149:D154"/>
    <mergeCell ref="E149:F154"/>
    <mergeCell ref="G149:G154"/>
    <mergeCell ref="J149:J154"/>
    <mergeCell ref="AA137:AA142"/>
    <mergeCell ref="AB137:AB142"/>
    <mergeCell ref="B143:C148"/>
    <mergeCell ref="D143:D148"/>
    <mergeCell ref="E143:F148"/>
    <mergeCell ref="G143:G148"/>
    <mergeCell ref="J143:J148"/>
    <mergeCell ref="K143:K148"/>
    <mergeCell ref="L143:L148"/>
    <mergeCell ref="X143:X148"/>
    <mergeCell ref="Y143:Y148"/>
    <mergeCell ref="Z143:Z148"/>
    <mergeCell ref="AA143:AA148"/>
    <mergeCell ref="AB143:AB148"/>
    <mergeCell ref="K137:K142"/>
    <mergeCell ref="L137:L142"/>
    <mergeCell ref="X137:X142"/>
    <mergeCell ref="Y137:Y142"/>
    <mergeCell ref="Z137:Z142"/>
    <mergeCell ref="B137:C142"/>
    <mergeCell ref="D137:D142"/>
    <mergeCell ref="E137:F142"/>
    <mergeCell ref="G137:G142"/>
    <mergeCell ref="J137:J142"/>
    <mergeCell ref="AA125:AA130"/>
    <mergeCell ref="AB125:AB130"/>
    <mergeCell ref="B131:C136"/>
    <mergeCell ref="D131:D136"/>
    <mergeCell ref="E131:F136"/>
    <mergeCell ref="G131:G136"/>
    <mergeCell ref="J131:J136"/>
    <mergeCell ref="K131:K136"/>
    <mergeCell ref="L131:L136"/>
    <mergeCell ref="X131:X136"/>
    <mergeCell ref="Y131:Y136"/>
    <mergeCell ref="Z131:Z136"/>
    <mergeCell ref="AA131:AA136"/>
    <mergeCell ref="AB131:AB136"/>
    <mergeCell ref="K125:K130"/>
    <mergeCell ref="L125:L130"/>
    <mergeCell ref="X125:X130"/>
    <mergeCell ref="Y125:Y130"/>
    <mergeCell ref="Z125:Z130"/>
    <mergeCell ref="B125:C130"/>
    <mergeCell ref="D125:D130"/>
    <mergeCell ref="E125:F130"/>
    <mergeCell ref="G125:G130"/>
    <mergeCell ref="J125:J130"/>
    <mergeCell ref="AA113:AA118"/>
    <mergeCell ref="AB113:AB118"/>
    <mergeCell ref="B119:C124"/>
    <mergeCell ref="D119:D124"/>
    <mergeCell ref="E119:F124"/>
    <mergeCell ref="G119:G124"/>
    <mergeCell ref="J119:J124"/>
    <mergeCell ref="K119:K124"/>
    <mergeCell ref="L119:L124"/>
    <mergeCell ref="X119:X124"/>
    <mergeCell ref="Y119:Y124"/>
    <mergeCell ref="Z119:Z124"/>
    <mergeCell ref="AA119:AA124"/>
    <mergeCell ref="AB119:AB124"/>
    <mergeCell ref="K113:K118"/>
    <mergeCell ref="L113:L118"/>
    <mergeCell ref="X113:X118"/>
    <mergeCell ref="Y113:Y118"/>
    <mergeCell ref="Z113:Z118"/>
    <mergeCell ref="B113:C118"/>
    <mergeCell ref="D113:D118"/>
    <mergeCell ref="E113:F118"/>
    <mergeCell ref="G113:G118"/>
    <mergeCell ref="J113:J118"/>
    <mergeCell ref="AA101:AA106"/>
    <mergeCell ref="AB101:AB106"/>
    <mergeCell ref="B107:C112"/>
    <mergeCell ref="D107:D112"/>
    <mergeCell ref="E107:F112"/>
    <mergeCell ref="G107:G112"/>
    <mergeCell ref="J107:J112"/>
    <mergeCell ref="K107:K112"/>
    <mergeCell ref="L107:L112"/>
    <mergeCell ref="X107:X112"/>
    <mergeCell ref="Y107:Y112"/>
    <mergeCell ref="Z107:Z112"/>
    <mergeCell ref="AA107:AA112"/>
    <mergeCell ref="AB107:AB112"/>
    <mergeCell ref="K101:K106"/>
    <mergeCell ref="L101:L106"/>
    <mergeCell ref="X101:X106"/>
    <mergeCell ref="Y101:Y106"/>
    <mergeCell ref="Z101:Z106"/>
    <mergeCell ref="B101:C106"/>
    <mergeCell ref="D101:D106"/>
    <mergeCell ref="E101:F106"/>
    <mergeCell ref="G101:G106"/>
    <mergeCell ref="J101:J106"/>
    <mergeCell ref="AA89:AA94"/>
    <mergeCell ref="AB89:AB94"/>
    <mergeCell ref="B95:C100"/>
    <mergeCell ref="D95:D100"/>
    <mergeCell ref="E95:F100"/>
    <mergeCell ref="G95:G100"/>
    <mergeCell ref="J95:J100"/>
    <mergeCell ref="K95:K100"/>
    <mergeCell ref="L95:L100"/>
    <mergeCell ref="X95:X100"/>
    <mergeCell ref="Y95:Y100"/>
    <mergeCell ref="Z95:Z100"/>
    <mergeCell ref="AA95:AA100"/>
    <mergeCell ref="AB95:AB100"/>
    <mergeCell ref="K89:K94"/>
    <mergeCell ref="L89:L94"/>
    <mergeCell ref="X89:X94"/>
    <mergeCell ref="Y89:Y94"/>
    <mergeCell ref="Z89:Z94"/>
    <mergeCell ref="B89:C94"/>
    <mergeCell ref="D89:D94"/>
    <mergeCell ref="E89:F94"/>
    <mergeCell ref="G89:G94"/>
    <mergeCell ref="J89:J94"/>
    <mergeCell ref="AA77:AA82"/>
    <mergeCell ref="AB77:AB82"/>
    <mergeCell ref="B83:C88"/>
    <mergeCell ref="D83:D88"/>
    <mergeCell ref="E83:F88"/>
    <mergeCell ref="G83:G88"/>
    <mergeCell ref="J83:J88"/>
    <mergeCell ref="K83:K88"/>
    <mergeCell ref="L83:L88"/>
    <mergeCell ref="X83:X88"/>
    <mergeCell ref="Y83:Y88"/>
    <mergeCell ref="Z83:Z88"/>
    <mergeCell ref="AA83:AA88"/>
    <mergeCell ref="AB83:AB88"/>
    <mergeCell ref="K77:K82"/>
    <mergeCell ref="L77:L82"/>
    <mergeCell ref="X77:X82"/>
    <mergeCell ref="Y77:Y82"/>
    <mergeCell ref="Z77:Z82"/>
    <mergeCell ref="B77:C82"/>
    <mergeCell ref="D77:D82"/>
    <mergeCell ref="E77:F82"/>
    <mergeCell ref="G77:G82"/>
    <mergeCell ref="J77:J82"/>
    <mergeCell ref="AA65:AA70"/>
    <mergeCell ref="AB65:AB70"/>
    <mergeCell ref="B71:C76"/>
    <mergeCell ref="D71:D76"/>
    <mergeCell ref="E71:F76"/>
    <mergeCell ref="G71:G76"/>
    <mergeCell ref="J71:J76"/>
    <mergeCell ref="K71:K76"/>
    <mergeCell ref="L71:L76"/>
    <mergeCell ref="X71:X76"/>
    <mergeCell ref="Y71:Y76"/>
    <mergeCell ref="Z71:Z76"/>
    <mergeCell ref="AA71:AA76"/>
    <mergeCell ref="AB71:AB76"/>
    <mergeCell ref="K65:K70"/>
    <mergeCell ref="L65:L70"/>
    <mergeCell ref="X65:X70"/>
    <mergeCell ref="Y65:Y70"/>
    <mergeCell ref="Z65:Z70"/>
    <mergeCell ref="B65:C70"/>
    <mergeCell ref="D65:D70"/>
    <mergeCell ref="E65:F70"/>
    <mergeCell ref="G65:G70"/>
    <mergeCell ref="J65:J70"/>
    <mergeCell ref="AA53:AA58"/>
    <mergeCell ref="AB53:AB58"/>
    <mergeCell ref="B59:C64"/>
    <mergeCell ref="D59:D64"/>
    <mergeCell ref="E59:F64"/>
    <mergeCell ref="G59:G64"/>
    <mergeCell ref="J59:J64"/>
    <mergeCell ref="K59:K64"/>
    <mergeCell ref="L59:L64"/>
    <mergeCell ref="X59:X64"/>
    <mergeCell ref="Y59:Y64"/>
    <mergeCell ref="Z59:Z64"/>
    <mergeCell ref="AA59:AA64"/>
    <mergeCell ref="AB59:AB64"/>
    <mergeCell ref="K53:K58"/>
    <mergeCell ref="L53:L58"/>
    <mergeCell ref="X53:X58"/>
    <mergeCell ref="Y53:Y58"/>
    <mergeCell ref="Z53:Z58"/>
    <mergeCell ref="B53:C58"/>
    <mergeCell ref="D53:D58"/>
    <mergeCell ref="E53:F58"/>
    <mergeCell ref="G53:G58"/>
    <mergeCell ref="J53:J58"/>
    <mergeCell ref="AA41:AA46"/>
    <mergeCell ref="AB41:AB46"/>
    <mergeCell ref="B47:C52"/>
    <mergeCell ref="D47:D52"/>
    <mergeCell ref="E47:F52"/>
    <mergeCell ref="G47:G52"/>
    <mergeCell ref="J47:J52"/>
    <mergeCell ref="K47:K52"/>
    <mergeCell ref="L47:L52"/>
    <mergeCell ref="X47:X52"/>
    <mergeCell ref="Y47:Y52"/>
    <mergeCell ref="Z47:Z52"/>
    <mergeCell ref="AA47:AA52"/>
    <mergeCell ref="AB47:AB52"/>
    <mergeCell ref="K41:K46"/>
    <mergeCell ref="L41:L46"/>
    <mergeCell ref="X41:X46"/>
    <mergeCell ref="Y41:Y46"/>
    <mergeCell ref="Z41:Z46"/>
    <mergeCell ref="B41:C46"/>
    <mergeCell ref="D41:D46"/>
    <mergeCell ref="E41:F46"/>
    <mergeCell ref="G41:G46"/>
    <mergeCell ref="J41:J46"/>
    <mergeCell ref="J17:J22"/>
    <mergeCell ref="AA29:AA34"/>
    <mergeCell ref="AB29:AB34"/>
    <mergeCell ref="B35:C40"/>
    <mergeCell ref="D35:D40"/>
    <mergeCell ref="E35:F40"/>
    <mergeCell ref="G35:G40"/>
    <mergeCell ref="J35:J40"/>
    <mergeCell ref="K35:K40"/>
    <mergeCell ref="L35:L40"/>
    <mergeCell ref="X35:X40"/>
    <mergeCell ref="Y35:Y40"/>
    <mergeCell ref="Z35:Z40"/>
    <mergeCell ref="AA35:AA40"/>
    <mergeCell ref="AB35:AB40"/>
    <mergeCell ref="K29:K34"/>
    <mergeCell ref="L29:L34"/>
    <mergeCell ref="X29:X34"/>
    <mergeCell ref="Y29:Y34"/>
    <mergeCell ref="Z29:Z34"/>
    <mergeCell ref="B29:C34"/>
    <mergeCell ref="D29:D34"/>
    <mergeCell ref="E29:F34"/>
    <mergeCell ref="G29:G34"/>
    <mergeCell ref="J29:J34"/>
    <mergeCell ref="I8:I10"/>
    <mergeCell ref="J8:L8"/>
    <mergeCell ref="J9:J10"/>
    <mergeCell ref="K9:K10"/>
    <mergeCell ref="R9:R10"/>
    <mergeCell ref="S9:V9"/>
    <mergeCell ref="W9:W10"/>
    <mergeCell ref="Z9:AA9"/>
    <mergeCell ref="Y11:Y16"/>
    <mergeCell ref="AA17:AA22"/>
    <mergeCell ref="AB17:AB22"/>
    <mergeCell ref="B23:C28"/>
    <mergeCell ref="D23:D28"/>
    <mergeCell ref="E23:F28"/>
    <mergeCell ref="G23:G28"/>
    <mergeCell ref="J23:J28"/>
    <mergeCell ref="K23:K28"/>
    <mergeCell ref="L23:L28"/>
    <mergeCell ref="X23:X28"/>
    <mergeCell ref="Y23:Y28"/>
    <mergeCell ref="Z23:Z28"/>
    <mergeCell ref="AA23:AA28"/>
    <mergeCell ref="AB23:AB28"/>
    <mergeCell ref="K17:K22"/>
    <mergeCell ref="L17:L22"/>
    <mergeCell ref="X17:X22"/>
    <mergeCell ref="Y17:Y22"/>
    <mergeCell ref="Z17:Z22"/>
    <mergeCell ref="B17:C22"/>
    <mergeCell ref="D17:D22"/>
    <mergeCell ref="E17:F22"/>
    <mergeCell ref="G17:G22"/>
    <mergeCell ref="Z11:Z16"/>
    <mergeCell ref="AA11:AA16"/>
    <mergeCell ref="AB11:AB16"/>
    <mergeCell ref="G11:G16"/>
    <mergeCell ref="J11:J16"/>
    <mergeCell ref="K11:K16"/>
    <mergeCell ref="L11:L16"/>
    <mergeCell ref="X9:Y9"/>
    <mergeCell ref="X11:X16"/>
    <mergeCell ref="B11:C16"/>
    <mergeCell ref="D11:D16"/>
    <mergeCell ref="E11:F16"/>
    <mergeCell ref="L9:L10"/>
    <mergeCell ref="M9:M10"/>
    <mergeCell ref="B2:B4"/>
    <mergeCell ref="C2:D2"/>
    <mergeCell ref="F2:F4"/>
    <mergeCell ref="C3:D3"/>
    <mergeCell ref="C4:D4"/>
    <mergeCell ref="B8:C10"/>
    <mergeCell ref="D8:D10"/>
    <mergeCell ref="M8:Q8"/>
    <mergeCell ref="AB9:AB10"/>
    <mergeCell ref="E8:F10"/>
    <mergeCell ref="O9:O10"/>
    <mergeCell ref="P9:P10"/>
    <mergeCell ref="Q9:Q10"/>
    <mergeCell ref="R8:AC8"/>
    <mergeCell ref="AC9:AC10"/>
    <mergeCell ref="N9:N10"/>
    <mergeCell ref="G8:G10"/>
    <mergeCell ref="H8:H10"/>
  </mergeCells>
  <conditionalFormatting sqref="L1:L11 L515:L1048576">
    <cfRule type="beginsWith" dxfId="55" priority="73" operator="beginsWith" text="B">
      <formula>LEFT(L1,LEN("B"))="B"</formula>
    </cfRule>
    <cfRule type="beginsWith" dxfId="54" priority="74" operator="beginsWith" text="M">
      <formula>LEFT(L1,LEN("M"))="M"</formula>
    </cfRule>
    <cfRule type="beginsWith" dxfId="53" priority="75" operator="beginsWith" text="A">
      <formula>LEFT(L1,LEN("A"))="A"</formula>
    </cfRule>
    <cfRule type="beginsWith" dxfId="52" priority="76" operator="beginsWith" text="C">
      <formula>LEFT(L1,LEN("C"))="C"</formula>
    </cfRule>
  </conditionalFormatting>
  <conditionalFormatting sqref="AB11">
    <cfRule type="beginsWith" dxfId="51" priority="61" operator="beginsWith" text="B">
      <formula>LEFT(AB11,LEN("B"))="B"</formula>
    </cfRule>
    <cfRule type="beginsWith" dxfId="50" priority="62" operator="beginsWith" text="M">
      <formula>LEFT(AB11,LEN("M"))="M"</formula>
    </cfRule>
    <cfRule type="beginsWith" dxfId="49" priority="63" operator="beginsWith" text="A">
      <formula>LEFT(AB11,LEN("A"))="A"</formula>
    </cfRule>
    <cfRule type="beginsWith" dxfId="48" priority="64" operator="beginsWith" text="C">
      <formula>LEFT(AB11,LEN("C"))="C"</formula>
    </cfRule>
  </conditionalFormatting>
  <conditionalFormatting sqref="L17 L23 L29 L35 L41 L47 L53 L59 L65 L71 L77 L83 L89 L95 L101 L107 L113 L119 L125 L131 L137 L143 L149 L155 L161 L167 L173 L179 L185 L191 L197 L203 L209 L215 L221 L227 L233 L239 L245 L251 L257 L263 L269 L275 L281 L287 L293 L299 L305 L311 L317 L323 L329 L335 L341 L347 L353 L359 L365 L371 L377 L383 L389 L395 L401 L407 L413 L419 L425 L431 L437 L443 L449 L455 L461 L467 L473 L479 L485 L491 L497 L503 L509">
    <cfRule type="beginsWith" dxfId="47" priority="5" operator="beginsWith" text="B">
      <formula>LEFT(L17,LEN("B"))="B"</formula>
    </cfRule>
    <cfRule type="beginsWith" dxfId="46" priority="6" operator="beginsWith" text="M">
      <formula>LEFT(L17,LEN("M"))="M"</formula>
    </cfRule>
    <cfRule type="beginsWith" dxfId="45" priority="7" operator="beginsWith" text="A">
      <formula>LEFT(L17,LEN("A"))="A"</formula>
    </cfRule>
    <cfRule type="beginsWith" dxfId="44" priority="8" operator="beginsWith" text="C">
      <formula>LEFT(L17,LEN("C"))="C"</formula>
    </cfRule>
  </conditionalFormatting>
  <conditionalFormatting sqref="AB17 AB23 AB29 AB35 AB41 AB47 AB53 AB59 AB65 AB71 AB77 AB83 AB89 AB95 AB101 AB107 AB113 AB119 AB125 AB131 AB137 AB143 AB149 AB155 AB161 AB167 AB173 AB179 AB185 AB191 AB197 AB203 AB209 AB215 AB221 AB227 AB233 AB239 AB245 AB251 AB257 AB263 AB269 AB275 AB281 AB287 AB293 AB299 AB305 AB311 AB317 AB323 AB329 AB335 AB341 AB347 AB353 AB359 AB365 AB371 AB377 AB383 AB389 AB395 AB401 AB407 AB413 AB419 AB425 AB431 AB437 AB443 AB449 AB455 AB461 AB467 AB473 AB479 AB485 AB491 AB497 AB503 AB509">
    <cfRule type="beginsWith" dxfId="43" priority="1" operator="beginsWith" text="B">
      <formula>LEFT(AB17,LEN("B"))="B"</formula>
    </cfRule>
    <cfRule type="beginsWith" dxfId="42" priority="2" operator="beginsWith" text="M">
      <formula>LEFT(AB17,LEN("M"))="M"</formula>
    </cfRule>
    <cfRule type="beginsWith" dxfId="41" priority="3" operator="beginsWith" text="A">
      <formula>LEFT(AB17,LEN("A"))="A"</formula>
    </cfRule>
    <cfRule type="beginsWith" dxfId="40" priority="4" operator="beginsWith" text="C">
      <formula>LEFT(AB17,LEN("C"))="C"</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beginsWith" priority="865" operator="beginsWith" text="B" id="{F6659F37-9964-4ED7-95D6-6144791C6B2D}">
            <xm:f>LEFT(SGC!#REF!,LEN("B"))="B"</xm:f>
            <x14:dxf>
              <font>
                <b/>
                <i val="0"/>
                <color auto="1"/>
              </font>
              <fill>
                <patternFill>
                  <bgColor rgb="FF92D050"/>
                </patternFill>
              </fill>
            </x14:dxf>
          </x14:cfRule>
          <x14:cfRule type="beginsWith" priority="866" operator="beginsWith" text="M" id="{2DFF7420-C20C-442D-BFFA-75BFE9103DAB}">
            <xm:f>LEFT(SGC!#REF!,LEN("M"))="M"</xm:f>
            <x14:dxf>
              <font>
                <b/>
                <i val="0"/>
              </font>
              <fill>
                <patternFill>
                  <bgColor rgb="FFFFFF00"/>
                </patternFill>
              </fill>
            </x14:dxf>
          </x14:cfRule>
          <x14:cfRule type="beginsWith" priority="867" operator="beginsWith" text="A" id="{6ED223EE-A135-4A76-99F0-E095B9E8CA3D}">
            <xm:f>LEFT(SGC!#REF!,LEN("A"))="A"</xm:f>
            <x14:dxf>
              <font>
                <b/>
                <i val="0"/>
              </font>
              <fill>
                <patternFill>
                  <bgColor rgb="FFFFC000"/>
                </patternFill>
              </fill>
            </x14:dxf>
          </x14:cfRule>
          <x14:cfRule type="beginsWith" priority="868" operator="beginsWith" text="E" id="{0F7ADEF3-1704-488E-95B0-F04FEFB0A42C}">
            <xm:f>LEFT(SGC!#REF!,LEN("E"))="E"</xm:f>
            <x14:dxf>
              <font>
                <b/>
                <i val="0"/>
              </font>
              <fill>
                <patternFill>
                  <bgColor rgb="FFFF0000"/>
                </patternFill>
              </fill>
            </x14:dxf>
          </x14:cfRule>
          <xm:sqref>AB515:AC564</xm:sqref>
        </x14:conditionalFormatting>
        <x14:conditionalFormatting xmlns:xm="http://schemas.microsoft.com/office/excel/2006/main">
          <x14:cfRule type="beginsWith" priority="925" operator="beginsWith" text="B" id="{F6659F37-9964-4ED7-95D6-6144791C6B2D}">
            <xm:f>LEFT(SGC!#REF!,LEN("B"))="B"</xm:f>
            <x14:dxf>
              <font>
                <b/>
                <i val="0"/>
                <color auto="1"/>
              </font>
              <fill>
                <patternFill>
                  <bgColor rgb="FF92D050"/>
                </patternFill>
              </fill>
            </x14:dxf>
          </x14:cfRule>
          <x14:cfRule type="beginsWith" priority="926" operator="beginsWith" text="M" id="{2DFF7420-C20C-442D-BFFA-75BFE9103DAB}">
            <xm:f>LEFT(SGC!#REF!,LEN("M"))="M"</xm:f>
            <x14:dxf>
              <font>
                <b/>
                <i val="0"/>
              </font>
              <fill>
                <patternFill>
                  <bgColor rgb="FFFFFF00"/>
                </patternFill>
              </fill>
            </x14:dxf>
          </x14:cfRule>
          <x14:cfRule type="beginsWith" priority="927" operator="beginsWith" text="A" id="{6ED223EE-A135-4A76-99F0-E095B9E8CA3D}">
            <xm:f>LEFT(SGC!#REF!,LEN("A"))="A"</xm:f>
            <x14:dxf>
              <font>
                <b/>
                <i val="0"/>
              </font>
              <fill>
                <patternFill>
                  <bgColor rgb="FFFFC000"/>
                </patternFill>
              </fill>
            </x14:dxf>
          </x14:cfRule>
          <x14:cfRule type="beginsWith" priority="928" operator="beginsWith" text="E" id="{0F7ADEF3-1704-488E-95B0-F04FEFB0A42C}">
            <xm:f>LEFT(SGC!#REF!,LEN("E"))="E"</xm:f>
            <x14:dxf>
              <font>
                <b/>
                <i val="0"/>
              </font>
              <fill>
                <patternFill>
                  <bgColor rgb="FFFF0000"/>
                </patternFill>
              </fill>
            </x14:dxf>
          </x14:cfRule>
          <xm:sqref>AB6:AC7</xm:sqref>
        </x14:conditionalFormatting>
        <x14:conditionalFormatting xmlns:xm="http://schemas.microsoft.com/office/excel/2006/main">
          <x14:cfRule type="beginsWith" priority="929" operator="beginsWith" text="B" id="{F6659F37-9964-4ED7-95D6-6144791C6B2D}">
            <xm:f>LEFT(SGC!#REF!,LEN("B"))="B"</xm:f>
            <x14:dxf>
              <font>
                <b/>
                <i val="0"/>
                <color auto="1"/>
              </font>
              <fill>
                <patternFill>
                  <bgColor rgb="FF92D050"/>
                </patternFill>
              </fill>
            </x14:dxf>
          </x14:cfRule>
          <x14:cfRule type="beginsWith" priority="930" operator="beginsWith" text="M" id="{2DFF7420-C20C-442D-BFFA-75BFE9103DAB}">
            <xm:f>LEFT(SGC!#REF!,LEN("M"))="M"</xm:f>
            <x14:dxf>
              <font>
                <b/>
                <i val="0"/>
              </font>
              <fill>
                <patternFill>
                  <bgColor rgb="FFFFFF00"/>
                </patternFill>
              </fill>
            </x14:dxf>
          </x14:cfRule>
          <x14:cfRule type="beginsWith" priority="931" operator="beginsWith" text="A" id="{6ED223EE-A135-4A76-99F0-E095B9E8CA3D}">
            <xm:f>LEFT(SGC!#REF!,LEN("A"))="A"</xm:f>
            <x14:dxf>
              <font>
                <b/>
                <i val="0"/>
              </font>
              <fill>
                <patternFill>
                  <bgColor rgb="FFFFC000"/>
                </patternFill>
              </fill>
            </x14:dxf>
          </x14:cfRule>
          <x14:cfRule type="beginsWith" priority="932" operator="beginsWith" text="E" id="{0F7ADEF3-1704-488E-95B0-F04FEFB0A42C}">
            <xm:f>LEFT(SGC!#REF!,LEN("E"))="E"</xm:f>
            <x14:dxf>
              <font>
                <b/>
                <i val="0"/>
              </font>
              <fill>
                <patternFill>
                  <bgColor rgb="FFFF0000"/>
                </patternFill>
              </fill>
            </x14:dxf>
          </x14:cfRule>
          <xm:sqref>AB9:AC10</xm:sqref>
        </x14:conditionalFormatting>
        <x14:conditionalFormatting xmlns:xm="http://schemas.microsoft.com/office/excel/2006/main">
          <x14:cfRule type="beginsWith" priority="933" operator="beginsWith" text="B" id="{F6659F37-9964-4ED7-95D6-6144791C6B2D}">
            <xm:f>LEFT(SGC!#REF!,LEN("B"))="B"</xm:f>
            <x14:dxf>
              <font>
                <b/>
                <i val="0"/>
                <color auto="1"/>
              </font>
              <fill>
                <patternFill>
                  <bgColor rgb="FF92D050"/>
                </patternFill>
              </fill>
            </x14:dxf>
          </x14:cfRule>
          <x14:cfRule type="beginsWith" priority="934" operator="beginsWith" text="M" id="{2DFF7420-C20C-442D-BFFA-75BFE9103DAB}">
            <xm:f>LEFT(SGC!#REF!,LEN("M"))="M"</xm:f>
            <x14:dxf>
              <font>
                <b/>
                <i val="0"/>
              </font>
              <fill>
                <patternFill>
                  <bgColor rgb="FFFFFF00"/>
                </patternFill>
              </fill>
            </x14:dxf>
          </x14:cfRule>
          <x14:cfRule type="beginsWith" priority="935" operator="beginsWith" text="A" id="{6ED223EE-A135-4A76-99F0-E095B9E8CA3D}">
            <xm:f>LEFT(SGC!#REF!,LEN("A"))="A"</xm:f>
            <x14:dxf>
              <font>
                <b/>
                <i val="0"/>
              </font>
              <fill>
                <patternFill>
                  <bgColor rgb="FFFFC000"/>
                </patternFill>
              </fill>
            </x14:dxf>
          </x14:cfRule>
          <x14:cfRule type="beginsWith" priority="936" operator="beginsWith" text="E" id="{0F7ADEF3-1704-488E-95B0-F04FEFB0A42C}">
            <xm:f>LEFT(SGC!#REF!,LEN("E"))="E"</xm:f>
            <x14:dxf>
              <font>
                <b/>
                <i val="0"/>
              </font>
              <fill>
                <patternFill>
                  <bgColor rgb="FFFF0000"/>
                </patternFill>
              </fill>
            </x14:dxf>
          </x14:cfRule>
          <xm:sqref>AB1048213:AB1048576</xm:sqref>
        </x14:conditionalFormatting>
        <x14:conditionalFormatting xmlns:xm="http://schemas.microsoft.com/office/excel/2006/main">
          <x14:cfRule type="beginsWith" priority="941" operator="beginsWith" text="B" id="{F6659F37-9964-4ED7-95D6-6144791C6B2D}">
            <xm:f>LEFT(SGC!#REF!,LEN("B"))="B"</xm:f>
            <x14:dxf>
              <font>
                <b/>
                <i val="0"/>
                <color auto="1"/>
              </font>
              <fill>
                <patternFill>
                  <bgColor rgb="FF92D050"/>
                </patternFill>
              </fill>
            </x14:dxf>
          </x14:cfRule>
          <x14:cfRule type="beginsWith" priority="942" operator="beginsWith" text="M" id="{2DFF7420-C20C-442D-BFFA-75BFE9103DAB}">
            <xm:f>LEFT(SGC!#REF!,LEN("M"))="M"</xm:f>
            <x14:dxf>
              <font>
                <b/>
                <i val="0"/>
              </font>
              <fill>
                <patternFill>
                  <bgColor rgb="FFFFFF00"/>
                </patternFill>
              </fill>
            </x14:dxf>
          </x14:cfRule>
          <x14:cfRule type="beginsWith" priority="943" operator="beginsWith" text="A" id="{6ED223EE-A135-4A76-99F0-E095B9E8CA3D}">
            <xm:f>LEFT(SGC!#REF!,LEN("A"))="A"</xm:f>
            <x14:dxf>
              <font>
                <b/>
                <i val="0"/>
              </font>
              <fill>
                <patternFill>
                  <bgColor rgb="FFFFC000"/>
                </patternFill>
              </fill>
            </x14:dxf>
          </x14:cfRule>
          <x14:cfRule type="beginsWith" priority="944" operator="beginsWith" text="E" id="{0F7ADEF3-1704-488E-95B0-F04FEFB0A42C}">
            <xm:f>LEFT(SGC!#REF!,LEN("E"))="E"</xm:f>
            <x14:dxf>
              <font>
                <b/>
                <i val="0"/>
              </font>
              <fill>
                <patternFill>
                  <bgColor rgb="FFFF0000"/>
                </patternFill>
              </fill>
            </x14:dxf>
          </x14:cfRule>
          <xm:sqref>AB565:AB1048212</xm:sqref>
        </x14:conditionalFormatting>
        <x14:conditionalFormatting xmlns:xm="http://schemas.microsoft.com/office/excel/2006/main">
          <x14:cfRule type="beginsWith" priority="949" operator="beginsWith" text="B" id="{F6659F37-9964-4ED7-95D6-6144791C6B2D}">
            <xm:f>LEFT(SGC!#REF!,LEN("B"))="B"</xm:f>
            <x14:dxf>
              <font>
                <b/>
                <i val="0"/>
                <color auto="1"/>
              </font>
              <fill>
                <patternFill>
                  <bgColor rgb="FF92D050"/>
                </patternFill>
              </fill>
            </x14:dxf>
          </x14:cfRule>
          <x14:cfRule type="beginsWith" priority="950" operator="beginsWith" text="M" id="{2DFF7420-C20C-442D-BFFA-75BFE9103DAB}">
            <xm:f>LEFT(SGC!#REF!,LEN("M"))="M"</xm:f>
            <x14:dxf>
              <font>
                <b/>
                <i val="0"/>
              </font>
              <fill>
                <patternFill>
                  <bgColor rgb="FFFFFF00"/>
                </patternFill>
              </fill>
            </x14:dxf>
          </x14:cfRule>
          <x14:cfRule type="beginsWith" priority="951" operator="beginsWith" text="A" id="{6ED223EE-A135-4A76-99F0-E095B9E8CA3D}">
            <xm:f>LEFT(SGC!#REF!,LEN("A"))="A"</xm:f>
            <x14:dxf>
              <font>
                <b/>
                <i val="0"/>
              </font>
              <fill>
                <patternFill>
                  <bgColor rgb="FFFFC000"/>
                </patternFill>
              </fill>
            </x14:dxf>
          </x14:cfRule>
          <x14:cfRule type="beginsWith" priority="952" operator="beginsWith" text="E" id="{0F7ADEF3-1704-488E-95B0-F04FEFB0A42C}">
            <xm:f>LEFT(SGC!#REF!,LEN("E"))="E"</xm:f>
            <x14:dxf>
              <font>
                <b/>
                <i val="0"/>
              </font>
              <fill>
                <patternFill>
                  <bgColor rgb="FFFF0000"/>
                </patternFill>
              </fill>
            </x14:dxf>
          </x14:cfRule>
          <xm:sqref>AB1:AB5</xm:sqref>
        </x14:conditionalFormatting>
        <x14:conditionalFormatting xmlns:xm="http://schemas.microsoft.com/office/excel/2006/main">
          <x14:cfRule type="beginsWith" priority="957" operator="beginsWith" text="B" id="{F6659F37-9964-4ED7-95D6-6144791C6B2D}">
            <xm:f>LEFT(SGC!#REF!,LEN("B"))="B"</xm:f>
            <x14:dxf>
              <font>
                <b/>
                <i val="0"/>
                <color auto="1"/>
              </font>
              <fill>
                <patternFill>
                  <bgColor rgb="FF92D050"/>
                </patternFill>
              </fill>
            </x14:dxf>
          </x14:cfRule>
          <x14:cfRule type="beginsWith" priority="958" operator="beginsWith" text="M" id="{2DFF7420-C20C-442D-BFFA-75BFE9103DAB}">
            <xm:f>LEFT(SGC!#REF!,LEN("M"))="M"</xm:f>
            <x14:dxf>
              <font>
                <b/>
                <i val="0"/>
              </font>
              <fill>
                <patternFill>
                  <bgColor rgb="FFFFFF00"/>
                </patternFill>
              </fill>
            </x14:dxf>
          </x14:cfRule>
          <x14:cfRule type="beginsWith" priority="959" operator="beginsWith" text="A" id="{6ED223EE-A135-4A76-99F0-E095B9E8CA3D}">
            <xm:f>LEFT(SGC!#REF!,LEN("A"))="A"</xm:f>
            <x14:dxf>
              <font>
                <b/>
                <i val="0"/>
              </font>
              <fill>
                <patternFill>
                  <bgColor rgb="FFFFC000"/>
                </patternFill>
              </fill>
            </x14:dxf>
          </x14:cfRule>
          <x14:cfRule type="beginsWith" priority="960" operator="beginsWith" text="E" id="{0F7ADEF3-1704-488E-95B0-F04FEFB0A42C}">
            <xm:f>LEFT(SGC!#REF!,LEN("E"))="E"</xm:f>
            <x14:dxf>
              <font>
                <b/>
                <i val="0"/>
              </font>
              <fill>
                <patternFill>
                  <bgColor rgb="FFFF0000"/>
                </patternFill>
              </fill>
            </x14:dxf>
          </x14:cfRule>
          <xm:sqref>AC11:AC514</xm:sqref>
        </x14:conditionalFormatting>
        <x14:conditionalFormatting xmlns:xm="http://schemas.microsoft.com/office/excel/2006/main">
          <x14:cfRule type="beginsWith" priority="961" operator="beginsWith" text="B" id="{F6659F37-9964-4ED7-95D6-6144791C6B2D}">
            <xm:f>LEFT(SGC!#REF!,LEN("B"))="B"</xm:f>
            <x14:dxf>
              <font>
                <b/>
                <i val="0"/>
                <color auto="1"/>
              </font>
              <fill>
                <patternFill>
                  <bgColor rgb="FF92D050"/>
                </patternFill>
              </fill>
            </x14:dxf>
          </x14:cfRule>
          <x14:cfRule type="beginsWith" priority="962" operator="beginsWith" text="M" id="{2DFF7420-C20C-442D-BFFA-75BFE9103DAB}">
            <xm:f>LEFT(SGC!#REF!,LEN("M"))="M"</xm:f>
            <x14:dxf>
              <font>
                <b/>
                <i val="0"/>
              </font>
              <fill>
                <patternFill>
                  <bgColor rgb="FFFFFF00"/>
                </patternFill>
              </fill>
            </x14:dxf>
          </x14:cfRule>
          <x14:cfRule type="beginsWith" priority="963" operator="beginsWith" text="A" id="{6ED223EE-A135-4A76-99F0-E095B9E8CA3D}">
            <xm:f>LEFT(SGC!#REF!,LEN("A"))="A"</xm:f>
            <x14:dxf>
              <font>
                <b/>
                <i val="0"/>
              </font>
              <fill>
                <patternFill>
                  <bgColor rgb="FFFFC000"/>
                </patternFill>
              </fill>
            </x14:dxf>
          </x14:cfRule>
          <x14:cfRule type="beginsWith" priority="964" operator="beginsWith" text="E" id="{0F7ADEF3-1704-488E-95B0-F04FEFB0A42C}">
            <xm:f>LEFT(SGC!#REF!,LEN("E"))="E"</xm:f>
            <x14:dxf>
              <font>
                <b/>
                <i val="0"/>
              </font>
              <fill>
                <patternFill>
                  <bgColor rgb="FFFF0000"/>
                </patternFill>
              </fill>
            </x14:dxf>
          </x14:cfRule>
          <xm:sqref>AC1048213:AC1048576</xm:sqref>
        </x14:conditionalFormatting>
        <x14:conditionalFormatting xmlns:xm="http://schemas.microsoft.com/office/excel/2006/main">
          <x14:cfRule type="beginsWith" priority="965" operator="beginsWith" text="B" id="{F6659F37-9964-4ED7-95D6-6144791C6B2D}">
            <xm:f>LEFT(SGC!#REF!,LEN("B"))="B"</xm:f>
            <x14:dxf>
              <font>
                <b/>
                <i val="0"/>
                <color auto="1"/>
              </font>
              <fill>
                <patternFill>
                  <bgColor rgb="FF92D050"/>
                </patternFill>
              </fill>
            </x14:dxf>
          </x14:cfRule>
          <x14:cfRule type="beginsWith" priority="966" operator="beginsWith" text="M" id="{2DFF7420-C20C-442D-BFFA-75BFE9103DAB}">
            <xm:f>LEFT(SGC!#REF!,LEN("M"))="M"</xm:f>
            <x14:dxf>
              <font>
                <b/>
                <i val="0"/>
              </font>
              <fill>
                <patternFill>
                  <bgColor rgb="FFFFFF00"/>
                </patternFill>
              </fill>
            </x14:dxf>
          </x14:cfRule>
          <x14:cfRule type="beginsWith" priority="967" operator="beginsWith" text="A" id="{6ED223EE-A135-4A76-99F0-E095B9E8CA3D}">
            <xm:f>LEFT(SGC!#REF!,LEN("A"))="A"</xm:f>
            <x14:dxf>
              <font>
                <b/>
                <i val="0"/>
              </font>
              <fill>
                <patternFill>
                  <bgColor rgb="FFFFC000"/>
                </patternFill>
              </fill>
            </x14:dxf>
          </x14:cfRule>
          <x14:cfRule type="beginsWith" priority="968" operator="beginsWith" text="E" id="{0F7ADEF3-1704-488E-95B0-F04FEFB0A42C}">
            <xm:f>LEFT(SGC!#REF!,LEN("E"))="E"</xm:f>
            <x14:dxf>
              <font>
                <b/>
                <i val="0"/>
              </font>
              <fill>
                <patternFill>
                  <bgColor rgb="FFFF0000"/>
                </patternFill>
              </fill>
            </x14:dxf>
          </x14:cfRule>
          <xm:sqref>AC565:AC1048212</xm:sqref>
        </x14:conditionalFormatting>
        <x14:conditionalFormatting xmlns:xm="http://schemas.microsoft.com/office/excel/2006/main">
          <x14:cfRule type="beginsWith" priority="969" operator="beginsWith" text="B" id="{F6659F37-9964-4ED7-95D6-6144791C6B2D}">
            <xm:f>LEFT(SGC!#REF!,LEN("B"))="B"</xm:f>
            <x14:dxf>
              <font>
                <b/>
                <i val="0"/>
                <color auto="1"/>
              </font>
              <fill>
                <patternFill>
                  <bgColor rgb="FF92D050"/>
                </patternFill>
              </fill>
            </x14:dxf>
          </x14:cfRule>
          <x14:cfRule type="beginsWith" priority="970" operator="beginsWith" text="M" id="{2DFF7420-C20C-442D-BFFA-75BFE9103DAB}">
            <xm:f>LEFT(SGC!#REF!,LEN("M"))="M"</xm:f>
            <x14:dxf>
              <font>
                <b/>
                <i val="0"/>
              </font>
              <fill>
                <patternFill>
                  <bgColor rgb="FFFFFF00"/>
                </patternFill>
              </fill>
            </x14:dxf>
          </x14:cfRule>
          <x14:cfRule type="beginsWith" priority="971" operator="beginsWith" text="A" id="{6ED223EE-A135-4A76-99F0-E095B9E8CA3D}">
            <xm:f>LEFT(SGC!#REF!,LEN("A"))="A"</xm:f>
            <x14:dxf>
              <font>
                <b/>
                <i val="0"/>
              </font>
              <fill>
                <patternFill>
                  <bgColor rgb="FFFFC000"/>
                </patternFill>
              </fill>
            </x14:dxf>
          </x14:cfRule>
          <x14:cfRule type="beginsWith" priority="972" operator="beginsWith" text="E" id="{0F7ADEF3-1704-488E-95B0-F04FEFB0A42C}">
            <xm:f>LEFT(SGC!#REF!,LEN("E"))="E"</xm:f>
            <x14:dxf>
              <font>
                <b/>
                <i val="0"/>
              </font>
              <fill>
                <patternFill>
                  <bgColor rgb="FFFF0000"/>
                </patternFill>
              </fill>
            </x14:dxf>
          </x14:cfRule>
          <xm:sqref>AC1:AC5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Datos!$B$186:$B$190</xm:f>
          </x14:formula1>
          <xm:sqref>J11 J17 J23 J29 J35 J41 J47 J53 J59 J65 J71 J77 J83 J89 J95 J101 J107 J113 J119 J125 J131 J137 J143 J149 J155 J161 J167 J173 J179 J185 J191 J197 J203 J209 J215 J221 J227 J233 J239 J245 J251 J257 J263 J269 J275 J281 J287 J293 J299 J305 J311 J317 J323 J329 J335 J341 J347 J353 J359 J365 J371 J377 J383 J389 J395 J401 J407 J413 J419 J425 J431 J437 J443 J449 J455 J461 J467 J473 J479 J485 J491 J497 J503 J509</xm:sqref>
        </x14:dataValidation>
        <x14:dataValidation type="list" allowBlank="1" showInputMessage="1" showErrorMessage="1" xr:uid="{00000000-0002-0000-0800-000001000000}">
          <x14:formula1>
            <xm:f>Datos!$B$193:$B$197</xm:f>
          </x14:formula1>
          <xm:sqref>K11 K17 K23 K29 K35 K41 K47 K53 K59 K65 K71 K77 K83 K89 K95 K101 K107 K113 K119 K125 K131 K137 K143 K149 K155 K161 K167 K173 K179 K185 K191 K197 K203 K209 K215 K221 K227 K233 K239 K245 K251 K257 K263 K269 K275 K281 K287 K293 K299 K305 K311 K317 K323 K329 K335 K341 K347 K353 K359 K365 K371 K377 K383 K389 K395 K401 K407 K413 K419 K425 K431 K437 K443 K449 K455 K461 K467 K473 K479 K485 K491 K497 K503 K509</xm:sqref>
        </x14:dataValidation>
        <x14:dataValidation type="list" allowBlank="1" showInputMessage="1" showErrorMessage="1" xr:uid="{00000000-0002-0000-0800-000002000000}">
          <x14:formula1>
            <xm:f>Datos!$B$200:$B$201</xm:f>
          </x14:formula1>
          <xm:sqref>R11:R514</xm:sqref>
        </x14:dataValidation>
        <x14:dataValidation type="list" allowBlank="1" showInputMessage="1" showErrorMessage="1" xr:uid="{00000000-0002-0000-0800-000003000000}">
          <x14:formula1>
            <xm:f>Datos!$B$204:$B$209</xm:f>
          </x14:formula1>
          <xm:sqref>S11:V514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Menú</vt:lpstr>
      <vt:lpstr>Datos</vt:lpstr>
      <vt:lpstr>Eje de Corrupción</vt:lpstr>
      <vt:lpstr>SGC</vt:lpstr>
      <vt:lpstr>Datos SGC</vt:lpstr>
      <vt:lpstr>SGA</vt:lpstr>
      <vt:lpstr>Datos SGA</vt:lpstr>
      <vt:lpstr>SGSST</vt:lpstr>
      <vt:lpstr>SGSI</vt:lpstr>
      <vt:lpstr>Clasificación del Riesgo</vt:lpstr>
      <vt:lpstr>Calificación del Control</vt:lpstr>
      <vt:lpstr>Zona de Riesgo</vt:lpstr>
      <vt:lpstr>Hoja2</vt:lpstr>
      <vt:lpstr>Antrópico</vt:lpstr>
      <vt:lpstr>Biológico</vt:lpstr>
      <vt:lpstr>Biomecánicos</vt:lpstr>
      <vt:lpstr>CINCO</vt:lpstr>
      <vt:lpstr>Condiciones_de_Seguridad</vt:lpstr>
      <vt:lpstr>CUATRO</vt:lpstr>
      <vt:lpstr>DISEÑOCONTROL</vt:lpstr>
      <vt:lpstr>DOS</vt:lpstr>
      <vt:lpstr>Factores_Humanos</vt:lpstr>
      <vt:lpstr>Fenómenos_Naturales</vt:lpstr>
      <vt:lpstr>Físico</vt:lpstr>
      <vt:lpstr>IMPACTO</vt:lpstr>
      <vt:lpstr>MAPACALOR</vt:lpstr>
      <vt:lpstr>MCALOR</vt:lpstr>
      <vt:lpstr>MOVIMPACTO</vt:lpstr>
      <vt:lpstr>MOVPROBABILIDAD</vt:lpstr>
      <vt:lpstr>Natural</vt:lpstr>
      <vt:lpstr>OBJETIVOS</vt:lpstr>
      <vt:lpstr>PROBABILIDAD</vt:lpstr>
      <vt:lpstr>Psicosocial</vt:lpstr>
      <vt:lpstr>Químico</vt:lpstr>
      <vt:lpstr>RESPROBABILIDAD</vt:lpstr>
      <vt:lpstr>SEIS</vt:lpstr>
      <vt:lpstr>SIETE</vt:lpstr>
      <vt:lpstr>TRES</vt:lpstr>
      <vt:lpstr>UNO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Microsoft Office User</cp:lastModifiedBy>
  <dcterms:created xsi:type="dcterms:W3CDTF">2015-06-05T14:34:14Z</dcterms:created>
  <dcterms:modified xsi:type="dcterms:W3CDTF">2022-02-11T21:23:41Z</dcterms:modified>
</cp:coreProperties>
</file>